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rberger.sharepoint.com/sites/H2VFacility/Shared Documents/Project/03_Project Work/Task 2 - H2V Knowledge Portal/01_Newly developed material/02_Technical/"/>
    </mc:Choice>
  </mc:AlternateContent>
  <xr:revisionPtr revIDLastSave="1202" documentId="8_{EBA0D3F9-966A-4AFE-8DBA-CC93580C9208}" xr6:coauthVersionLast="47" xr6:coauthVersionMax="47" xr10:uidLastSave="{8C3FA6A5-B234-4AD0-BAC7-297A08D3748D}"/>
  <bookViews>
    <workbookView xWindow="-120" yWindow="-120" windowWidth="29040" windowHeight="17520" activeTab="6" xr2:uid="{7A4DF8EB-B227-481C-8DAD-034CBF8739DC}"/>
  </bookViews>
  <sheets>
    <sheet name="Cover page" sheetId="19" r:id="rId1"/>
    <sheet name="Disclaimer" sheetId="18" r:id="rId2"/>
    <sheet name="Aggregated evaluation" sheetId="13" r:id="rId3"/>
    <sheet name="Supplier A" sheetId="11" r:id="rId4"/>
    <sheet name="Supplier B" sheetId="14" r:id="rId5"/>
    <sheet name="Supplier C" sheetId="15" r:id="rId6"/>
    <sheet name="Supplier D" sheetId="1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13" l="1"/>
  <c r="Q55" i="13"/>
  <c r="Q54" i="13"/>
  <c r="Q53" i="13"/>
  <c r="Q58" i="13"/>
  <c r="Q57" i="13"/>
  <c r="Q56" i="13"/>
  <c r="U58" i="13"/>
  <c r="U57" i="13"/>
  <c r="U56" i="13"/>
  <c r="U55" i="13"/>
  <c r="U54" i="13"/>
  <c r="U53" i="13"/>
  <c r="S49" i="13"/>
  <c r="S48" i="13"/>
  <c r="O49" i="13"/>
  <c r="O48" i="13"/>
  <c r="U49" i="13"/>
  <c r="U48" i="13"/>
  <c r="Q49" i="13"/>
  <c r="Q48" i="13"/>
  <c r="M49" i="13"/>
  <c r="M48" i="13"/>
  <c r="I49" i="16"/>
  <c r="I48" i="16"/>
  <c r="I49" i="15"/>
  <c r="I48" i="15"/>
  <c r="I49" i="14"/>
  <c r="I48" i="14"/>
  <c r="I49" i="11"/>
  <c r="I48" i="11"/>
  <c r="U42" i="13" l="1"/>
  <c r="U41" i="13"/>
  <c r="U37" i="13"/>
  <c r="U36" i="13"/>
  <c r="U32" i="13"/>
  <c r="U31" i="13"/>
  <c r="U30" i="13"/>
  <c r="U26" i="13"/>
  <c r="U25" i="13"/>
  <c r="Q42" i="13"/>
  <c r="Q41" i="13"/>
  <c r="Q37" i="13"/>
  <c r="Q36" i="13"/>
  <c r="Q32" i="13"/>
  <c r="Q31" i="13"/>
  <c r="Q30" i="13"/>
  <c r="Q26" i="13"/>
  <c r="Q25" i="13"/>
  <c r="M58" i="13"/>
  <c r="M57" i="13"/>
  <c r="M56" i="13"/>
  <c r="M55" i="13"/>
  <c r="M54" i="13"/>
  <c r="M53" i="13"/>
  <c r="K49" i="13"/>
  <c r="K48" i="13"/>
  <c r="M32" i="13"/>
  <c r="M42" i="13"/>
  <c r="M41" i="13"/>
  <c r="M37" i="13"/>
  <c r="M36" i="13"/>
  <c r="M31" i="13"/>
  <c r="M30" i="13"/>
  <c r="M26" i="13"/>
  <c r="M25" i="13"/>
  <c r="G58" i="16"/>
  <c r="S58" i="13" s="1"/>
  <c r="G57" i="16"/>
  <c r="S57" i="13" s="1"/>
  <c r="G56" i="16"/>
  <c r="S56" i="13" s="1"/>
  <c r="G55" i="16"/>
  <c r="S55" i="13" s="1"/>
  <c r="G54" i="16"/>
  <c r="S54" i="13" s="1"/>
  <c r="G53" i="16"/>
  <c r="S53" i="13" s="1"/>
  <c r="E51" i="16"/>
  <c r="E49" i="16"/>
  <c r="H49" i="16" s="1"/>
  <c r="T49" i="13" s="1"/>
  <c r="E48" i="16"/>
  <c r="H48" i="16" s="1"/>
  <c r="T48" i="13" s="1"/>
  <c r="G42" i="16"/>
  <c r="S42" i="13" s="1"/>
  <c r="G41" i="16"/>
  <c r="S41" i="13" s="1"/>
  <c r="E39" i="16"/>
  <c r="G37" i="16"/>
  <c r="S37" i="13" s="1"/>
  <c r="G36" i="16"/>
  <c r="S36" i="13" s="1"/>
  <c r="E34" i="16"/>
  <c r="G32" i="16"/>
  <c r="S32" i="13" s="1"/>
  <c r="G31" i="16"/>
  <c r="S31" i="13" s="1"/>
  <c r="G30" i="16"/>
  <c r="S30" i="13" s="1"/>
  <c r="E28" i="16"/>
  <c r="G26" i="16"/>
  <c r="S26" i="13" s="1"/>
  <c r="G25" i="16"/>
  <c r="S25" i="13" s="1"/>
  <c r="E23" i="16"/>
  <c r="G21" i="16"/>
  <c r="G20" i="16"/>
  <c r="G19" i="16"/>
  <c r="E17" i="16"/>
  <c r="G58" i="15"/>
  <c r="O58" i="13" s="1"/>
  <c r="G57" i="15"/>
  <c r="O57" i="13" s="1"/>
  <c r="G56" i="15"/>
  <c r="O56" i="13" s="1"/>
  <c r="G55" i="15"/>
  <c r="O55" i="13" s="1"/>
  <c r="G54" i="15"/>
  <c r="O54" i="13" s="1"/>
  <c r="G53" i="15"/>
  <c r="O53" i="13" s="1"/>
  <c r="E51" i="15"/>
  <c r="E49" i="15"/>
  <c r="H49" i="15" s="1"/>
  <c r="P49" i="13" s="1"/>
  <c r="E48" i="15"/>
  <c r="H48" i="15" s="1"/>
  <c r="P48" i="13" s="1"/>
  <c r="G42" i="15"/>
  <c r="O42" i="13" s="1"/>
  <c r="G41" i="15"/>
  <c r="O41" i="13" s="1"/>
  <c r="E39" i="15"/>
  <c r="G37" i="15"/>
  <c r="O37" i="13" s="1"/>
  <c r="G36" i="15"/>
  <c r="O36" i="13" s="1"/>
  <c r="E34" i="15"/>
  <c r="G32" i="15"/>
  <c r="O32" i="13" s="1"/>
  <c r="G31" i="15"/>
  <c r="O31" i="13" s="1"/>
  <c r="G30" i="15"/>
  <c r="O30" i="13" s="1"/>
  <c r="E28" i="15"/>
  <c r="G26" i="15"/>
  <c r="O26" i="13" s="1"/>
  <c r="G25" i="15"/>
  <c r="O25" i="13" s="1"/>
  <c r="E23" i="15"/>
  <c r="G21" i="15"/>
  <c r="G20" i="15"/>
  <c r="G19" i="15"/>
  <c r="E17" i="15"/>
  <c r="G58" i="14"/>
  <c r="K58" i="13" s="1"/>
  <c r="G57" i="14"/>
  <c r="K57" i="13" s="1"/>
  <c r="G56" i="14"/>
  <c r="K56" i="13" s="1"/>
  <c r="G55" i="14"/>
  <c r="K55" i="13" s="1"/>
  <c r="G54" i="14"/>
  <c r="K54" i="13" s="1"/>
  <c r="G53" i="14"/>
  <c r="K53" i="13" s="1"/>
  <c r="E51" i="14"/>
  <c r="E49" i="14"/>
  <c r="H49" i="14" s="1"/>
  <c r="E48" i="14"/>
  <c r="H48" i="14" s="1"/>
  <c r="G42" i="14"/>
  <c r="K42" i="13" s="1"/>
  <c r="G41" i="14"/>
  <c r="K41" i="13" s="1"/>
  <c r="E39" i="14"/>
  <c r="G37" i="14"/>
  <c r="G36" i="14"/>
  <c r="K36" i="13" s="1"/>
  <c r="E34" i="14"/>
  <c r="G32" i="14"/>
  <c r="G31" i="14"/>
  <c r="K31" i="13" s="1"/>
  <c r="G30" i="14"/>
  <c r="E28" i="14"/>
  <c r="G26" i="14"/>
  <c r="G25" i="14"/>
  <c r="K25" i="13" s="1"/>
  <c r="E23" i="14"/>
  <c r="G21" i="14"/>
  <c r="G20" i="14"/>
  <c r="G19" i="14"/>
  <c r="E19" i="14"/>
  <c r="E17" i="14"/>
  <c r="H49" i="11"/>
  <c r="E51" i="11"/>
  <c r="E39" i="11"/>
  <c r="E34" i="11"/>
  <c r="E28" i="11"/>
  <c r="E23" i="11"/>
  <c r="E54" i="13"/>
  <c r="E54" i="16" s="1"/>
  <c r="E55" i="13"/>
  <c r="E55" i="16" s="1"/>
  <c r="E56" i="13"/>
  <c r="E56" i="11" s="1"/>
  <c r="E57" i="13"/>
  <c r="E57" i="15" s="1"/>
  <c r="E58" i="13"/>
  <c r="E58" i="14" s="1"/>
  <c r="E53" i="13"/>
  <c r="E53" i="14" s="1"/>
  <c r="E15" i="13"/>
  <c r="E42" i="13"/>
  <c r="E42" i="11" s="1"/>
  <c r="E41" i="13"/>
  <c r="E41" i="11" s="1"/>
  <c r="E37" i="13"/>
  <c r="E37" i="11" s="1"/>
  <c r="E36" i="13"/>
  <c r="E36" i="16" s="1"/>
  <c r="E31" i="13"/>
  <c r="E31" i="11" s="1"/>
  <c r="E32" i="13"/>
  <c r="E32" i="11" s="1"/>
  <c r="E30" i="13"/>
  <c r="E30" i="14" s="1"/>
  <c r="E26" i="13"/>
  <c r="E26" i="15" s="1"/>
  <c r="E25" i="13"/>
  <c r="E25" i="16" s="1"/>
  <c r="E21" i="13"/>
  <c r="E21" i="15" s="1"/>
  <c r="E20" i="13"/>
  <c r="E20" i="11" s="1"/>
  <c r="E19" i="13"/>
  <c r="E19" i="16" s="1"/>
  <c r="E17" i="11"/>
  <c r="E58" i="11"/>
  <c r="E49" i="11"/>
  <c r="E48" i="11"/>
  <c r="H48" i="11" s="1"/>
  <c r="U19" i="13"/>
  <c r="U20" i="13"/>
  <c r="U21" i="13"/>
  <c r="Q19" i="13"/>
  <c r="Q20" i="13"/>
  <c r="Q21" i="13"/>
  <c r="M19" i="13"/>
  <c r="M20" i="13"/>
  <c r="M21" i="13"/>
  <c r="I58" i="13"/>
  <c r="I57" i="13"/>
  <c r="I56" i="13"/>
  <c r="I55" i="13"/>
  <c r="I54" i="13"/>
  <c r="I53" i="13"/>
  <c r="I42" i="13"/>
  <c r="I41" i="13"/>
  <c r="I37" i="13"/>
  <c r="I36" i="13"/>
  <c r="I32" i="13"/>
  <c r="I31" i="13"/>
  <c r="I30" i="13"/>
  <c r="I26" i="13"/>
  <c r="I25" i="13"/>
  <c r="I21" i="13"/>
  <c r="I20" i="13"/>
  <c r="I19" i="13"/>
  <c r="E55" i="11" l="1"/>
  <c r="E57" i="11"/>
  <c r="E54" i="14"/>
  <c r="E55" i="14"/>
  <c r="L55" i="14" s="1"/>
  <c r="E56" i="15"/>
  <c r="E32" i="14"/>
  <c r="E20" i="15"/>
  <c r="E21" i="16"/>
  <c r="E20" i="14"/>
  <c r="T19" i="14" s="1"/>
  <c r="E21" i="14"/>
  <c r="P19" i="14" s="1"/>
  <c r="E19" i="15"/>
  <c r="T21" i="15" s="1"/>
  <c r="E20" i="16"/>
  <c r="E46" i="16"/>
  <c r="E44" i="16" s="1"/>
  <c r="E41" i="15"/>
  <c r="E54" i="11"/>
  <c r="E55" i="15"/>
  <c r="E56" i="16"/>
  <c r="E56" i="14"/>
  <c r="E57" i="16"/>
  <c r="E57" i="14"/>
  <c r="P53" i="14" s="1"/>
  <c r="E53" i="15"/>
  <c r="E58" i="15"/>
  <c r="E53" i="16"/>
  <c r="E58" i="16"/>
  <c r="T58" i="14"/>
  <c r="E53" i="11"/>
  <c r="P56" i="11" s="1"/>
  <c r="E54" i="15"/>
  <c r="E25" i="15"/>
  <c r="L25" i="15" s="1"/>
  <c r="E26" i="14"/>
  <c r="E30" i="15"/>
  <c r="E46" i="15"/>
  <c r="E44" i="15" s="1"/>
  <c r="E30" i="16"/>
  <c r="E26" i="16"/>
  <c r="T25" i="16" s="1"/>
  <c r="E32" i="15"/>
  <c r="E46" i="14"/>
  <c r="E44" i="14" s="1"/>
  <c r="T42" i="11"/>
  <c r="E31" i="14"/>
  <c r="L32" i="14" s="1"/>
  <c r="E25" i="14"/>
  <c r="E37" i="16"/>
  <c r="P36" i="16" s="1"/>
  <c r="E31" i="15"/>
  <c r="E41" i="16"/>
  <c r="E36" i="14"/>
  <c r="E42" i="16"/>
  <c r="E31" i="16"/>
  <c r="E37" i="14"/>
  <c r="E36" i="11"/>
  <c r="L37" i="11" s="1"/>
  <c r="E36" i="15"/>
  <c r="E32" i="16"/>
  <c r="E42" i="14"/>
  <c r="E42" i="15"/>
  <c r="E15" i="11"/>
  <c r="E41" i="14"/>
  <c r="L42" i="14" s="1"/>
  <c r="E37" i="15"/>
  <c r="P37" i="15" s="1"/>
  <c r="L48" i="13"/>
  <c r="L49" i="13"/>
  <c r="K37" i="13"/>
  <c r="K32" i="13"/>
  <c r="K30" i="13"/>
  <c r="K26" i="13"/>
  <c r="E15" i="16"/>
  <c r="E15" i="15"/>
  <c r="E15" i="14"/>
  <c r="T53" i="14"/>
  <c r="L58" i="14"/>
  <c r="L57" i="14"/>
  <c r="P57" i="14"/>
  <c r="P55" i="14"/>
  <c r="P58" i="14"/>
  <c r="L56" i="14"/>
  <c r="E19" i="11"/>
  <c r="E21" i="11"/>
  <c r="L41" i="11"/>
  <c r="L42" i="11"/>
  <c r="P41" i="11"/>
  <c r="P42" i="11"/>
  <c r="T41" i="11"/>
  <c r="E30" i="11"/>
  <c r="L32" i="11" s="1"/>
  <c r="E26" i="11"/>
  <c r="E25" i="11"/>
  <c r="E46" i="11"/>
  <c r="E12" i="11" s="1"/>
  <c r="E46" i="13"/>
  <c r="E12" i="13" s="1"/>
  <c r="S21" i="13"/>
  <c r="S20" i="13"/>
  <c r="S19" i="13"/>
  <c r="O21" i="13"/>
  <c r="O20" i="13"/>
  <c r="O19" i="13"/>
  <c r="K21" i="13"/>
  <c r="K20" i="13"/>
  <c r="K19" i="13"/>
  <c r="G53" i="11"/>
  <c r="G53" i="13" s="1"/>
  <c r="G48" i="13"/>
  <c r="G37" i="11"/>
  <c r="G37" i="13" s="1"/>
  <c r="G36" i="11"/>
  <c r="G36" i="13" s="1"/>
  <c r="G54" i="11"/>
  <c r="G54" i="13" s="1"/>
  <c r="G55" i="11"/>
  <c r="G55" i="13" s="1"/>
  <c r="G56" i="11"/>
  <c r="G56" i="13" s="1"/>
  <c r="G57" i="11"/>
  <c r="G58" i="11"/>
  <c r="G58" i="13" s="1"/>
  <c r="G31" i="11"/>
  <c r="G31" i="13" s="1"/>
  <c r="G32" i="11"/>
  <c r="G32" i="13" s="1"/>
  <c r="G42" i="11"/>
  <c r="G42" i="13" s="1"/>
  <c r="G41" i="11"/>
  <c r="G41" i="13" s="1"/>
  <c r="G30" i="11"/>
  <c r="G30" i="13" s="1"/>
  <c r="G26" i="11"/>
  <c r="G26" i="13" s="1"/>
  <c r="G25" i="11"/>
  <c r="G25" i="13" s="1"/>
  <c r="G49" i="13"/>
  <c r="G21" i="11"/>
  <c r="G21" i="13" s="1"/>
  <c r="G20" i="11"/>
  <c r="G20" i="13" s="1"/>
  <c r="G19" i="11"/>
  <c r="G19" i="13" s="1"/>
  <c r="L57" i="15" l="1"/>
  <c r="L58" i="15"/>
  <c r="P20" i="16"/>
  <c r="L20" i="15"/>
  <c r="T57" i="14"/>
  <c r="T20" i="15"/>
  <c r="T55" i="14"/>
  <c r="H55" i="14" s="1"/>
  <c r="L55" i="13" s="1"/>
  <c r="L21" i="14"/>
  <c r="H21" i="14" s="1"/>
  <c r="P21" i="15"/>
  <c r="T53" i="16"/>
  <c r="L53" i="16"/>
  <c r="L55" i="15"/>
  <c r="T54" i="15"/>
  <c r="T55" i="15"/>
  <c r="T53" i="15"/>
  <c r="U13" i="15" s="1"/>
  <c r="T57" i="15"/>
  <c r="L56" i="15"/>
  <c r="E12" i="16"/>
  <c r="T56" i="14"/>
  <c r="L19" i="14"/>
  <c r="H19" i="14" s="1"/>
  <c r="L53" i="14"/>
  <c r="H53" i="14" s="1"/>
  <c r="T53" i="11"/>
  <c r="L53" i="15"/>
  <c r="H53" i="15" s="1"/>
  <c r="P53" i="13" s="1"/>
  <c r="P57" i="15"/>
  <c r="H57" i="15" s="1"/>
  <c r="P57" i="13" s="1"/>
  <c r="T21" i="14"/>
  <c r="L58" i="11"/>
  <c r="P21" i="14"/>
  <c r="P55" i="16"/>
  <c r="P41" i="15"/>
  <c r="L26" i="15"/>
  <c r="P25" i="15"/>
  <c r="T21" i="16"/>
  <c r="L19" i="15"/>
  <c r="T20" i="14"/>
  <c r="T19" i="15"/>
  <c r="P20" i="15"/>
  <c r="P20" i="14"/>
  <c r="L20" i="14"/>
  <c r="L21" i="16"/>
  <c r="L21" i="15"/>
  <c r="H21" i="15" s="1"/>
  <c r="T19" i="16"/>
  <c r="L19" i="16"/>
  <c r="P19" i="16"/>
  <c r="P19" i="15"/>
  <c r="T20" i="16"/>
  <c r="P21" i="16"/>
  <c r="L20" i="16"/>
  <c r="P37" i="11"/>
  <c r="L37" i="14"/>
  <c r="P26" i="15"/>
  <c r="T26" i="15"/>
  <c r="T42" i="16"/>
  <c r="L36" i="11"/>
  <c r="P36" i="11"/>
  <c r="P25" i="16"/>
  <c r="L31" i="15"/>
  <c r="T25" i="15"/>
  <c r="H25" i="15" s="1"/>
  <c r="P25" i="13" s="1"/>
  <c r="T36" i="11"/>
  <c r="P58" i="11"/>
  <c r="H58" i="11" s="1"/>
  <c r="H58" i="13" s="1"/>
  <c r="T55" i="16"/>
  <c r="L58" i="16"/>
  <c r="P57" i="11"/>
  <c r="P58" i="15"/>
  <c r="P36" i="15"/>
  <c r="P53" i="11"/>
  <c r="P54" i="11"/>
  <c r="P53" i="15"/>
  <c r="L53" i="11"/>
  <c r="P53" i="16"/>
  <c r="T56" i="16"/>
  <c r="P56" i="16"/>
  <c r="T54" i="16"/>
  <c r="L54" i="16"/>
  <c r="L55" i="16"/>
  <c r="H55" i="16" s="1"/>
  <c r="T55" i="13" s="1"/>
  <c r="L26" i="16"/>
  <c r="T55" i="11"/>
  <c r="P57" i="16"/>
  <c r="T56" i="15"/>
  <c r="P56" i="15"/>
  <c r="H56" i="15" s="1"/>
  <c r="P56" i="13" s="1"/>
  <c r="P54" i="15"/>
  <c r="L54" i="15"/>
  <c r="P54" i="14"/>
  <c r="L56" i="11"/>
  <c r="T57" i="16"/>
  <c r="T58" i="11"/>
  <c r="P55" i="15"/>
  <c r="H55" i="15" s="1"/>
  <c r="P55" i="13" s="1"/>
  <c r="T54" i="11"/>
  <c r="L54" i="11"/>
  <c r="H54" i="11" s="1"/>
  <c r="H54" i="13" s="1"/>
  <c r="L56" i="16"/>
  <c r="H56" i="16" s="1"/>
  <c r="T56" i="13" s="1"/>
  <c r="P54" i="16"/>
  <c r="L42" i="15"/>
  <c r="T37" i="14"/>
  <c r="T54" i="14"/>
  <c r="L54" i="14"/>
  <c r="T57" i="11"/>
  <c r="E12" i="15"/>
  <c r="P58" i="16"/>
  <c r="L57" i="16"/>
  <c r="P42" i="16"/>
  <c r="T58" i="15"/>
  <c r="P56" i="14"/>
  <c r="H56" i="14" s="1"/>
  <c r="L56" i="13" s="1"/>
  <c r="L57" i="11"/>
  <c r="H57" i="11" s="1"/>
  <c r="H57" i="13" s="1"/>
  <c r="P55" i="11"/>
  <c r="T56" i="11"/>
  <c r="L55" i="11"/>
  <c r="H55" i="11" s="1"/>
  <c r="H55" i="13" s="1"/>
  <c r="L36" i="16"/>
  <c r="T37" i="11"/>
  <c r="T58" i="16"/>
  <c r="L37" i="15"/>
  <c r="L30" i="15"/>
  <c r="P41" i="16"/>
  <c r="L37" i="16"/>
  <c r="T31" i="14"/>
  <c r="P31" i="15"/>
  <c r="T30" i="15"/>
  <c r="T41" i="15"/>
  <c r="T26" i="16"/>
  <c r="T36" i="15"/>
  <c r="L36" i="15"/>
  <c r="P26" i="16"/>
  <c r="L41" i="15"/>
  <c r="P30" i="15"/>
  <c r="T41" i="14"/>
  <c r="P42" i="15"/>
  <c r="L25" i="16"/>
  <c r="T37" i="16"/>
  <c r="T42" i="15"/>
  <c r="P37" i="16"/>
  <c r="L42" i="16"/>
  <c r="E12" i="14"/>
  <c r="L36" i="14"/>
  <c r="P32" i="15"/>
  <c r="T36" i="16"/>
  <c r="T31" i="15"/>
  <c r="L31" i="16"/>
  <c r="T36" i="14"/>
  <c r="L32" i="15"/>
  <c r="T32" i="15"/>
  <c r="T25" i="14"/>
  <c r="P25" i="14"/>
  <c r="L25" i="14"/>
  <c r="P26" i="14"/>
  <c r="T30" i="11"/>
  <c r="T32" i="11"/>
  <c r="L41" i="16"/>
  <c r="L32" i="16"/>
  <c r="T41" i="16"/>
  <c r="L30" i="16"/>
  <c r="T30" i="14"/>
  <c r="T37" i="15"/>
  <c r="P30" i="14"/>
  <c r="T31" i="11"/>
  <c r="P41" i="14"/>
  <c r="T32" i="14"/>
  <c r="L31" i="11"/>
  <c r="P42" i="14"/>
  <c r="P30" i="16"/>
  <c r="L30" i="14"/>
  <c r="P32" i="14"/>
  <c r="L41" i="14"/>
  <c r="T42" i="14"/>
  <c r="T31" i="16"/>
  <c r="T30" i="16"/>
  <c r="P37" i="14"/>
  <c r="L26" i="14"/>
  <c r="P36" i="14"/>
  <c r="P31" i="16"/>
  <c r="T26" i="14"/>
  <c r="P32" i="16"/>
  <c r="T32" i="16"/>
  <c r="P31" i="14"/>
  <c r="L31" i="14"/>
  <c r="H58" i="14"/>
  <c r="L58" i="13" s="1"/>
  <c r="H57" i="14"/>
  <c r="L57" i="13" s="1"/>
  <c r="L30" i="11"/>
  <c r="P32" i="11"/>
  <c r="P31" i="11"/>
  <c r="P30" i="11"/>
  <c r="E44" i="11"/>
  <c r="H49" i="13"/>
  <c r="E44" i="13"/>
  <c r="H41" i="11"/>
  <c r="H41" i="13" s="1"/>
  <c r="H42" i="11"/>
  <c r="H42" i="13" s="1"/>
  <c r="H25" i="16" l="1"/>
  <c r="T25" i="13" s="1"/>
  <c r="H57" i="16"/>
  <c r="T57" i="13" s="1"/>
  <c r="H58" i="15"/>
  <c r="P58" i="13" s="1"/>
  <c r="H21" i="16"/>
  <c r="H54" i="16"/>
  <c r="T54" i="13" s="1"/>
  <c r="H53" i="16"/>
  <c r="T53" i="13" s="1"/>
  <c r="U13" i="14"/>
  <c r="H20" i="15"/>
  <c r="P20" i="13" s="1"/>
  <c r="H26" i="15"/>
  <c r="P26" i="13" s="1"/>
  <c r="H54" i="15"/>
  <c r="P54" i="13" s="1"/>
  <c r="Q13" i="13" s="1"/>
  <c r="M13" i="14"/>
  <c r="U13" i="11"/>
  <c r="H19" i="15"/>
  <c r="P19" i="13" s="1"/>
  <c r="Q13" i="14"/>
  <c r="H53" i="11"/>
  <c r="H53" i="13" s="1"/>
  <c r="H19" i="16"/>
  <c r="T19" i="13" s="1"/>
  <c r="Q13" i="16"/>
  <c r="Q13" i="15"/>
  <c r="H58" i="16"/>
  <c r="T58" i="13" s="1"/>
  <c r="H56" i="11"/>
  <c r="H56" i="13" s="1"/>
  <c r="H37" i="14"/>
  <c r="L37" i="13" s="1"/>
  <c r="U13" i="16"/>
  <c r="H37" i="11"/>
  <c r="H37" i="13" s="1"/>
  <c r="H20" i="14"/>
  <c r="L20" i="13" s="1"/>
  <c r="H20" i="16"/>
  <c r="T20" i="13" s="1"/>
  <c r="H37" i="16"/>
  <c r="T37" i="13" s="1"/>
  <c r="H36" i="11"/>
  <c r="H36" i="13" s="1"/>
  <c r="H36" i="16"/>
  <c r="T36" i="13" s="1"/>
  <c r="H32" i="16"/>
  <c r="T32" i="13" s="1"/>
  <c r="H32" i="14"/>
  <c r="L32" i="13" s="1"/>
  <c r="H31" i="14"/>
  <c r="L31" i="13" s="1"/>
  <c r="H42" i="16"/>
  <c r="T42" i="13" s="1"/>
  <c r="H41" i="15"/>
  <c r="P41" i="13" s="1"/>
  <c r="H31" i="15"/>
  <c r="P31" i="13" s="1"/>
  <c r="H37" i="15"/>
  <c r="P37" i="13" s="1"/>
  <c r="H36" i="15"/>
  <c r="P36" i="13" s="1"/>
  <c r="H42" i="15"/>
  <c r="P42" i="13" s="1"/>
  <c r="H54" i="14"/>
  <c r="L54" i="13" s="1"/>
  <c r="Q13" i="11"/>
  <c r="H30" i="15"/>
  <c r="P30" i="13" s="1"/>
  <c r="H26" i="16"/>
  <c r="T26" i="13" s="1"/>
  <c r="M13" i="15"/>
  <c r="M13" i="11"/>
  <c r="H25" i="14"/>
  <c r="L25" i="13" s="1"/>
  <c r="H36" i="14"/>
  <c r="L36" i="13" s="1"/>
  <c r="H31" i="11"/>
  <c r="H31" i="13" s="1"/>
  <c r="M13" i="16"/>
  <c r="H41" i="16"/>
  <c r="T41" i="13" s="1"/>
  <c r="Q12" i="16"/>
  <c r="Q11" i="16" s="1"/>
  <c r="Q12" i="15"/>
  <c r="Q11" i="15" s="1"/>
  <c r="M12" i="15"/>
  <c r="H26" i="14"/>
  <c r="L26" i="13" s="1"/>
  <c r="H32" i="15"/>
  <c r="P32" i="13" s="1"/>
  <c r="H32" i="11"/>
  <c r="H32" i="13" s="1"/>
  <c r="H31" i="16"/>
  <c r="T31" i="13" s="1"/>
  <c r="M12" i="14"/>
  <c r="U12" i="16"/>
  <c r="U12" i="14"/>
  <c r="U11" i="14" s="1"/>
  <c r="H42" i="14"/>
  <c r="L42" i="13" s="1"/>
  <c r="H41" i="14"/>
  <c r="L41" i="13" s="1"/>
  <c r="U12" i="15"/>
  <c r="U11" i="15" s="1"/>
  <c r="H30" i="16"/>
  <c r="T30" i="13" s="1"/>
  <c r="H30" i="14"/>
  <c r="L30" i="13" s="1"/>
  <c r="Q12" i="14"/>
  <c r="Q11" i="14" s="1"/>
  <c r="M12" i="16"/>
  <c r="L53" i="13"/>
  <c r="T26" i="11"/>
  <c r="T25" i="11"/>
  <c r="P26" i="11"/>
  <c r="P25" i="11"/>
  <c r="L26" i="11"/>
  <c r="L25" i="11"/>
  <c r="H30" i="11"/>
  <c r="H30" i="13" s="1"/>
  <c r="U13" i="13"/>
  <c r="T21" i="13"/>
  <c r="L21" i="13"/>
  <c r="P21" i="13"/>
  <c r="L19" i="13"/>
  <c r="H48" i="13"/>
  <c r="M11" i="14" l="1"/>
  <c r="M11" i="15"/>
  <c r="I13" i="15"/>
  <c r="M11" i="16"/>
  <c r="I13" i="11"/>
  <c r="I13" i="13"/>
  <c r="I13" i="16"/>
  <c r="U11" i="16"/>
  <c r="I13" i="14"/>
  <c r="I12" i="15"/>
  <c r="I11" i="15" s="1"/>
  <c r="I12" i="16"/>
  <c r="I11" i="16" s="1"/>
  <c r="I12" i="14"/>
  <c r="I11" i="14" s="1"/>
  <c r="U12" i="13"/>
  <c r="Q12" i="13"/>
  <c r="Q11" i="13" s="1"/>
  <c r="M12" i="13"/>
  <c r="H25" i="11"/>
  <c r="H25" i="13" s="1"/>
  <c r="H26" i="11"/>
  <c r="H26" i="13" s="1"/>
  <c r="U11" i="13" l="1"/>
  <c r="M13" i="13" l="1"/>
  <c r="M11" i="13" s="1"/>
  <c r="L20" i="11" l="1"/>
  <c r="L19" i="11"/>
  <c r="L21" i="11"/>
  <c r="T20" i="11"/>
  <c r="P21" i="11"/>
  <c r="P20" i="11"/>
  <c r="P19" i="11"/>
  <c r="T19" i="11"/>
  <c r="T21" i="11"/>
  <c r="U12" i="11" l="1"/>
  <c r="U11" i="11" s="1"/>
  <c r="Q12" i="11"/>
  <c r="Q11" i="11" s="1"/>
  <c r="M12" i="11"/>
  <c r="M11" i="11" s="1"/>
  <c r="H20" i="11"/>
  <c r="H20" i="13" s="1"/>
  <c r="H19" i="11"/>
  <c r="H21" i="11"/>
  <c r="H21" i="13" s="1"/>
  <c r="H19" i="13" l="1"/>
  <c r="I12" i="13" s="1"/>
  <c r="I11" i="13" s="1"/>
  <c r="I12" i="11"/>
  <c r="I11" i="11" s="1"/>
</calcChain>
</file>

<file path=xl/sharedStrings.xml><?xml version="1.0" encoding="utf-8"?>
<sst xmlns="http://schemas.openxmlformats.org/spreadsheetml/2006/main" count="1079" uniqueCount="92">
  <si>
    <t>Input</t>
  </si>
  <si>
    <t>Total</t>
  </si>
  <si>
    <t>A</t>
  </si>
  <si>
    <t>A.1</t>
  </si>
  <si>
    <t>A.2</t>
  </si>
  <si>
    <t>A.3</t>
  </si>
  <si>
    <t>A.4</t>
  </si>
  <si>
    <t>A.5</t>
  </si>
  <si>
    <t>B</t>
  </si>
  <si>
    <t>B.1</t>
  </si>
  <si>
    <t>B.2</t>
  </si>
  <si>
    <t>Lorem Ipsum Lorem Ipsum Lorem Ipsum Lorem Ipsum Lorem Ipsum</t>
  </si>
  <si>
    <t>EPC Supplier evaluation</t>
  </si>
  <si>
    <t>Date: [XX]</t>
  </si>
  <si>
    <t>Evaluation matrix: Supplier A</t>
  </si>
  <si>
    <t>Criteria</t>
  </si>
  <si>
    <t xml:space="preserve">Total </t>
  </si>
  <si>
    <t>Technical dimension</t>
  </si>
  <si>
    <t>Commercial dimension</t>
  </si>
  <si>
    <t>Weighted Score</t>
  </si>
  <si>
    <t>Total score</t>
  </si>
  <si>
    <t>[Evaluator 1]</t>
  </si>
  <si>
    <t>[Evaluator 2]</t>
  </si>
  <si>
    <t>[Evaluator 3]</t>
  </si>
  <si>
    <t>Legend</t>
  </si>
  <si>
    <t>Calculation</t>
  </si>
  <si>
    <t>Feed</t>
  </si>
  <si>
    <t>Technical and installation concept</t>
  </si>
  <si>
    <t>Quality and level of detail of technical concept/plant layout</t>
  </si>
  <si>
    <t>Quality and level of detail of installation concept</t>
  </si>
  <si>
    <t>Compliance with scope of RfP</t>
  </si>
  <si>
    <t>Max. score</t>
  </si>
  <si>
    <t>Explanation</t>
  </si>
  <si>
    <t>Weighted score</t>
  </si>
  <si>
    <t>Safety and risk mitigation</t>
  </si>
  <si>
    <t>Quality and detail of site-specific health and safety plan</t>
  </si>
  <si>
    <t>Quality and plausibility of risk mitigation plan</t>
  </si>
  <si>
    <t>Project schedule and execution</t>
  </si>
  <si>
    <t>Plausibility and level of detail of schedule</t>
  </si>
  <si>
    <t>Quality of project execution schedule incl. steering and quality control measures of subcontractors (if any) and suppliers along the value chain</t>
  </si>
  <si>
    <t>Compliance with timeline as per RfP</t>
  </si>
  <si>
    <t>Expertise</t>
  </si>
  <si>
    <t>Resource planning and staffing adequacy of project team (and of subcontractors, if any)</t>
  </si>
  <si>
    <t>Experience and background of key personnel (and of subcontractors, if any)</t>
  </si>
  <si>
    <t>References</t>
  </si>
  <si>
    <t>Comparable project references (incl. of subcontractors, if any)</t>
  </si>
  <si>
    <t>Supplier reputation/image (incl. of subcontractors, if any)</t>
  </si>
  <si>
    <t>Price</t>
  </si>
  <si>
    <t>Total price</t>
  </si>
  <si>
    <t>Project Internal Rate of Return (IRR)</t>
  </si>
  <si>
    <t>Terms and conditions</t>
  </si>
  <si>
    <t>Payment terms</t>
  </si>
  <si>
    <t>Deadlines secured with contractual penalties</t>
  </si>
  <si>
    <t>Step-in rights (right to substitute performance)</t>
  </si>
  <si>
    <t>Liability, liability limitations and exclusions</t>
  </si>
  <si>
    <t>Warranty terms</t>
  </si>
  <si>
    <t>Other (incl. reporting obligations)</t>
  </si>
  <si>
    <t>Evaluation matrix: Aggregated</t>
  </si>
  <si>
    <t>Evaluated price/IRR</t>
  </si>
  <si>
    <t>Min. price/max. IRR of all offered prices/IRRs</t>
  </si>
  <si>
    <t>Comments</t>
  </si>
  <si>
    <t>Evaluation matrix: Supplier D</t>
  </si>
  <si>
    <t>Evaluation matrix: Supplier C</t>
  </si>
  <si>
    <t>Evaluation matrix: Supplier B</t>
  </si>
  <si>
    <t>Total Score</t>
  </si>
  <si>
    <t>Supplier A</t>
  </si>
  <si>
    <t>Supplier B</t>
  </si>
  <si>
    <t>Supplier C</t>
  </si>
  <si>
    <t>Supplier D</t>
  </si>
  <si>
    <t>Disclaimer</t>
  </si>
  <si>
    <t>Author:</t>
  </si>
  <si>
    <t>Contact details:</t>
  </si>
  <si>
    <t>Date:</t>
  </si>
  <si>
    <t>Roland Berger</t>
  </si>
  <si>
    <t>hydrogenvalleys@rolandberger.com</t>
  </si>
  <si>
    <t>September 2025</t>
  </si>
  <si>
    <t>EPC contracting evaluation tool</t>
  </si>
  <si>
    <t xml:space="preserve">Legend: </t>
  </si>
  <si>
    <t>Input:</t>
  </si>
  <si>
    <t xml:space="preserve">Values or assumptions to be entered manually by the user of the evaluation tool. </t>
  </si>
  <si>
    <t>Calculation:</t>
  </si>
  <si>
    <t>Formulas and logic that process the inputs to generate results.</t>
  </si>
  <si>
    <t>Feed:</t>
  </si>
  <si>
    <t>References between cells and sheets in the tool to support calculations.</t>
  </si>
  <si>
    <t>Avg. score [0-10]</t>
  </si>
  <si>
    <t>Score [0-10]</t>
  </si>
  <si>
    <t xml:space="preserve">The following dimensions, criteria, weighting of the criteria, scoring scale and scores are indicative and exemplary. Analogously, the formulas used for weighting scores and prices are indicative and exemplary. </t>
  </si>
  <si>
    <t xml:space="preserve">This Excel file is for informational purposes only and is not offered as professional advice for any specific matter. </t>
  </si>
  <si>
    <t xml:space="preserve">Professional advice should always be sought before taking any action or refraining from taking any action based on this Excel file. </t>
  </si>
  <si>
    <t xml:space="preserve">Roland Berger group of companies ("Roland Berger") and the editors and the contributing authors do not assume any responsibility for the completeness and accuracy of the information contained therein and expressly disclaim any </t>
  </si>
  <si>
    <t xml:space="preserve">and all liability to any person in respect of the consequences of anything done or permitted to be done or omitted to be done wholly or partly in reliance upon the whole or any part of the Excel file. </t>
  </si>
  <si>
    <t xml:space="preserve">Scoring and ranking EPC suppliers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</si>
</sst>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1"/>
      <color theme="1"/>
      <name val="Aptos Narrow"/>
      <family val="2"/>
      <scheme val="minor"/>
    </font>
    <font>
      <sz val="11"/>
      <color theme="1"/>
      <name val="Arial"/>
      <family val="2"/>
    </font>
    <font>
      <sz val="10"/>
      <color theme="0"/>
      <name val="Arial"/>
      <family val="2"/>
    </font>
    <font>
      <sz val="10"/>
      <color theme="1"/>
      <name val="Arial"/>
      <family val="2"/>
    </font>
    <font>
      <b/>
      <sz val="16"/>
      <color theme="0"/>
      <name val="Arial"/>
      <family val="2"/>
    </font>
    <font>
      <sz val="11"/>
      <color theme="0"/>
      <name val="Arial"/>
      <family val="2"/>
    </font>
    <font>
      <b/>
      <sz val="11"/>
      <color theme="0"/>
      <name val="Arial"/>
      <family val="2"/>
    </font>
    <font>
      <b/>
      <sz val="11"/>
      <color theme="1"/>
      <name val="Arial"/>
      <family val="2"/>
    </font>
    <font>
      <sz val="11"/>
      <color theme="1"/>
      <name val="Aptos Narrow"/>
      <family val="2"/>
      <scheme val="minor"/>
    </font>
    <font>
      <b/>
      <sz val="10"/>
      <name val="Aptos Display"/>
      <family val="2"/>
      <scheme val="major"/>
    </font>
    <font>
      <sz val="10"/>
      <color theme="1"/>
      <name val="Aptos Narrow"/>
      <family val="2"/>
      <scheme val="minor"/>
    </font>
    <font>
      <sz val="26"/>
      <name val="Aptos Display"/>
      <family val="2"/>
      <scheme val="major"/>
    </font>
    <font>
      <sz val="18"/>
      <color theme="3"/>
      <name val="Arial Nova Cond"/>
      <family val="2"/>
    </font>
    <font>
      <b/>
      <sz val="10"/>
      <color theme="0"/>
      <name val="Aptos Display"/>
      <family val="2"/>
      <scheme val="major"/>
    </font>
    <font>
      <b/>
      <sz val="10"/>
      <color theme="1"/>
      <name val="Aptos Display"/>
      <family val="2"/>
      <scheme val="major"/>
    </font>
    <font>
      <sz val="11"/>
      <color theme="8"/>
      <name val="Arial"/>
      <family val="2"/>
    </font>
    <font>
      <sz val="11"/>
      <color theme="7"/>
      <name val="Arial"/>
      <family val="2"/>
    </font>
    <font>
      <sz val="11"/>
      <color rgb="FF00B050"/>
      <name val="Arial"/>
      <family val="2"/>
    </font>
    <font>
      <b/>
      <sz val="11"/>
      <color theme="7"/>
      <name val="Arial"/>
      <family val="2"/>
    </font>
    <font>
      <b/>
      <sz val="11"/>
      <color rgb="FF00B050"/>
      <name val="Arial"/>
      <family val="2"/>
    </font>
    <font>
      <sz val="18"/>
      <color theme="3"/>
      <name val="Aptos Display"/>
      <family val="2"/>
      <scheme val="major"/>
    </font>
    <font>
      <sz val="10"/>
      <color theme="1"/>
      <name val="Aptos Display"/>
      <family val="2"/>
      <scheme val="major"/>
    </font>
    <font>
      <sz val="10"/>
      <color theme="3"/>
      <name val="Arial Narrow"/>
      <family val="2"/>
    </font>
    <font>
      <b/>
      <sz val="10"/>
      <color theme="1"/>
      <name val="Aptos Narrow"/>
      <family val="2"/>
      <scheme val="minor"/>
    </font>
    <font>
      <u/>
      <sz val="11"/>
      <color theme="10"/>
      <name val="Aptos Narrow"/>
      <family val="2"/>
      <scheme val="minor"/>
    </font>
    <font>
      <sz val="20"/>
      <color rgb="FF000000"/>
      <name val="RB Office"/>
    </font>
    <font>
      <sz val="10"/>
      <color rgb="FF00B050"/>
      <name val="Aptos Narrow"/>
      <family val="2"/>
      <scheme val="minor"/>
    </font>
    <font>
      <sz val="10"/>
      <color theme="7"/>
      <name val="Aptos Narrow"/>
      <family val="2"/>
      <scheme val="minor"/>
    </font>
  </fonts>
  <fills count="9">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theme="5"/>
        <bgColor indexed="64"/>
      </patternFill>
    </fill>
    <fill>
      <patternFill patternType="solid">
        <fgColor theme="0" tint="-4.9989318521683403E-2"/>
        <bgColor indexed="64"/>
      </patternFill>
    </fill>
    <fill>
      <patternFill patternType="solid">
        <fgColor theme="1"/>
        <bgColor indexed="64"/>
      </patternFill>
    </fill>
    <fill>
      <patternFill patternType="solid">
        <fgColor theme="7"/>
        <bgColor indexed="64"/>
      </patternFill>
    </fill>
    <fill>
      <patternFill patternType="solid">
        <fgColor theme="0"/>
        <bgColor indexed="64"/>
      </patternFill>
    </fill>
  </fills>
  <borders count="3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theme="0"/>
      </top>
      <bottom style="thin">
        <color theme="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0"/>
      </top>
      <bottom style="thin">
        <color theme="0"/>
      </bottom>
      <diagonal/>
    </border>
    <border>
      <left/>
      <right style="thin">
        <color theme="1"/>
      </right>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0"/>
      </top>
      <bottom style="thin">
        <color theme="0"/>
      </bottom>
      <diagonal/>
    </border>
    <border>
      <left style="thin">
        <color theme="1"/>
      </left>
      <right/>
      <top style="thin">
        <color theme="0"/>
      </top>
      <bottom style="thin">
        <color theme="1"/>
      </bottom>
      <diagonal/>
    </border>
    <border>
      <left/>
      <right/>
      <top style="thin">
        <color theme="0"/>
      </top>
      <bottom style="thin">
        <color theme="1"/>
      </bottom>
      <diagonal/>
    </border>
    <border>
      <left style="thick">
        <color theme="0"/>
      </left>
      <right style="thick">
        <color theme="0"/>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right style="thin">
        <color theme="1"/>
      </right>
      <top style="thin">
        <color theme="0"/>
      </top>
      <bottom style="thin">
        <color theme="1"/>
      </bottom>
      <diagonal/>
    </border>
  </borders>
  <cellStyleXfs count="11">
    <xf numFmtId="0" fontId="0" fillId="0" borderId="0"/>
    <xf numFmtId="1" fontId="9" fillId="0" borderId="26" applyNumberFormat="0" applyFill="0" applyProtection="0">
      <alignment vertical="top" wrapText="1"/>
    </xf>
    <xf numFmtId="0" fontId="10" fillId="0" borderId="0">
      <alignment vertical="top"/>
    </xf>
    <xf numFmtId="4" fontId="8" fillId="0" borderId="0" applyFont="0" applyFill="0" applyBorder="0" applyProtection="0">
      <alignment horizontal="right" vertical="top"/>
    </xf>
    <xf numFmtId="49" fontId="11" fillId="0" borderId="0">
      <alignment horizontal="left" vertical="top"/>
    </xf>
    <xf numFmtId="0" fontId="12" fillId="0" borderId="0">
      <alignment horizontal="left" vertical="top"/>
    </xf>
    <xf numFmtId="0" fontId="13" fillId="6" borderId="0" applyProtection="0">
      <alignment horizontal="center" vertical="center"/>
    </xf>
    <xf numFmtId="0" fontId="14" fillId="0" borderId="0" applyProtection="0">
      <alignment vertical="center"/>
    </xf>
    <xf numFmtId="49" fontId="8" fillId="0" borderId="0" applyFont="0" applyFill="0" applyBorder="0" applyProtection="0">
      <alignment horizontal="left" vertical="top"/>
    </xf>
    <xf numFmtId="9" fontId="8" fillId="0" borderId="0" applyFont="0" applyFill="0" applyBorder="0" applyAlignment="0" applyProtection="0"/>
    <xf numFmtId="0" fontId="24" fillId="0" borderId="0" applyNumberFormat="0" applyFill="0" applyBorder="0" applyAlignment="0" applyProtection="0"/>
  </cellStyleXfs>
  <cellXfs count="99">
    <xf numFmtId="0" fontId="0" fillId="0" borderId="0" xfId="0"/>
    <xf numFmtId="0" fontId="1" fillId="0" borderId="0" xfId="0" applyFont="1"/>
    <xf numFmtId="0" fontId="3" fillId="2" borderId="0" xfId="0" applyFont="1" applyFill="1"/>
    <xf numFmtId="0" fontId="1" fillId="0" borderId="7" xfId="0" applyFont="1" applyBorder="1" applyAlignment="1">
      <alignment vertical="center" wrapText="1"/>
    </xf>
    <xf numFmtId="0" fontId="1" fillId="0" borderId="9" xfId="0" applyFont="1" applyBorder="1" applyAlignment="1">
      <alignment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4" borderId="10" xfId="0" applyFont="1" applyFill="1" applyBorder="1"/>
    <xf numFmtId="0" fontId="7" fillId="4" borderId="11" xfId="0" applyFont="1" applyFill="1" applyBorder="1"/>
    <xf numFmtId="0" fontId="7" fillId="0" borderId="6" xfId="0" applyFont="1" applyBorder="1"/>
    <xf numFmtId="0" fontId="7" fillId="0" borderId="7" xfId="0" applyFont="1" applyBorder="1"/>
    <xf numFmtId="0" fontId="7" fillId="0" borderId="13" xfId="0" applyFont="1" applyBorder="1"/>
    <xf numFmtId="0" fontId="7" fillId="0" borderId="14" xfId="0" applyFont="1" applyBorder="1"/>
    <xf numFmtId="0" fontId="7" fillId="0" borderId="15" xfId="0" applyFont="1" applyBorder="1"/>
    <xf numFmtId="0" fontId="7" fillId="4" borderId="22" xfId="0" applyFont="1" applyFill="1" applyBorder="1"/>
    <xf numFmtId="0" fontId="7" fillId="0" borderId="27" xfId="0" applyFont="1" applyBorder="1" applyAlignment="1">
      <alignment horizontal="center" vertical="center"/>
    </xf>
    <xf numFmtId="164" fontId="1" fillId="5" borderId="16" xfId="0" applyNumberFormat="1" applyFont="1" applyFill="1" applyBorder="1" applyAlignment="1">
      <alignment horizontal="center" vertical="center"/>
    </xf>
    <xf numFmtId="164" fontId="1" fillId="5" borderId="12" xfId="0" applyNumberFormat="1" applyFont="1" applyFill="1" applyBorder="1" applyAlignment="1">
      <alignment horizontal="center" vertical="center"/>
    </xf>
    <xf numFmtId="164" fontId="1" fillId="5" borderId="19" xfId="0" applyNumberFormat="1" applyFont="1" applyFill="1" applyBorder="1" applyAlignment="1">
      <alignment horizontal="center" vertical="center"/>
    </xf>
    <xf numFmtId="164" fontId="1" fillId="5" borderId="20" xfId="0" applyNumberFormat="1" applyFont="1" applyFill="1" applyBorder="1" applyAlignment="1">
      <alignment horizontal="center" vertical="center"/>
    </xf>
    <xf numFmtId="164" fontId="1" fillId="0" borderId="0" xfId="0" applyNumberFormat="1" applyFont="1"/>
    <xf numFmtId="164" fontId="7" fillId="0" borderId="13" xfId="0" applyNumberFormat="1" applyFont="1" applyBorder="1"/>
    <xf numFmtId="164" fontId="7" fillId="0" borderId="14" xfId="0" applyNumberFormat="1" applyFont="1" applyBorder="1"/>
    <xf numFmtId="0" fontId="7" fillId="4" borderId="31" xfId="0" applyFont="1" applyFill="1" applyBorder="1"/>
    <xf numFmtId="0" fontId="7" fillId="4" borderId="30" xfId="0" applyFont="1" applyFill="1" applyBorder="1"/>
    <xf numFmtId="0" fontId="6" fillId="3" borderId="10" xfId="0" applyFont="1" applyFill="1" applyBorder="1"/>
    <xf numFmtId="0" fontId="5" fillId="3" borderId="11" xfId="0" applyFont="1" applyFill="1" applyBorder="1"/>
    <xf numFmtId="0" fontId="5" fillId="3" borderId="10" xfId="0" applyFont="1" applyFill="1" applyBorder="1"/>
    <xf numFmtId="0" fontId="5" fillId="3" borderId="33" xfId="0" applyFont="1" applyFill="1" applyBorder="1"/>
    <xf numFmtId="0" fontId="6" fillId="3" borderId="11" xfId="0" applyFont="1" applyFill="1" applyBorder="1"/>
    <xf numFmtId="1" fontId="6" fillId="3" borderId="32" xfId="0" applyNumberFormat="1" applyFont="1" applyFill="1" applyBorder="1" applyAlignment="1">
      <alignment horizontal="center"/>
    </xf>
    <xf numFmtId="164" fontId="17" fillId="5" borderId="16" xfId="0" applyNumberFormat="1" applyFont="1" applyFill="1" applyBorder="1" applyAlignment="1">
      <alignment horizontal="center" vertical="center"/>
    </xf>
    <xf numFmtId="164" fontId="17" fillId="5" borderId="12" xfId="0" applyNumberFormat="1" applyFont="1" applyFill="1" applyBorder="1" applyAlignment="1">
      <alignment horizontal="center" vertical="center"/>
    </xf>
    <xf numFmtId="164" fontId="17" fillId="0" borderId="28" xfId="0" applyNumberFormat="1" applyFont="1" applyBorder="1" applyAlignment="1">
      <alignment horizontal="center" vertical="center"/>
    </xf>
    <xf numFmtId="164" fontId="17" fillId="0" borderId="29" xfId="0" applyNumberFormat="1" applyFont="1" applyBorder="1" applyAlignment="1">
      <alignment horizontal="center" vertical="center"/>
    </xf>
    <xf numFmtId="164" fontId="17" fillId="5" borderId="25" xfId="0" applyNumberFormat="1" applyFont="1" applyFill="1" applyBorder="1" applyAlignment="1">
      <alignment horizontal="center" vertical="center"/>
    </xf>
    <xf numFmtId="0" fontId="16" fillId="5" borderId="23" xfId="0" applyFont="1" applyFill="1" applyBorder="1" applyAlignment="1">
      <alignment horizontal="left" vertical="center" wrapText="1"/>
    </xf>
    <xf numFmtId="0" fontId="16" fillId="5" borderId="21"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1" xfId="0" applyFont="1" applyFill="1" applyBorder="1" applyAlignment="1">
      <alignment horizontal="left" vertical="center" wrapText="1"/>
    </xf>
    <xf numFmtId="165" fontId="16" fillId="5" borderId="24" xfId="9" applyNumberFormat="1" applyFont="1" applyFill="1" applyBorder="1" applyAlignment="1">
      <alignment horizontal="center" vertical="center"/>
    </xf>
    <xf numFmtId="165" fontId="17" fillId="5" borderId="24" xfId="9" applyNumberFormat="1" applyFont="1" applyFill="1" applyBorder="1" applyAlignment="1">
      <alignment horizontal="center" vertical="center"/>
    </xf>
    <xf numFmtId="164" fontId="18" fillId="4" borderId="1" xfId="0" applyNumberFormat="1" applyFont="1" applyFill="1" applyBorder="1" applyAlignment="1">
      <alignment horizontal="center" vertical="center"/>
    </xf>
    <xf numFmtId="164" fontId="19" fillId="4" borderId="1" xfId="0" applyNumberFormat="1" applyFont="1" applyFill="1" applyBorder="1" applyAlignment="1">
      <alignment horizontal="center" vertical="center"/>
    </xf>
    <xf numFmtId="1" fontId="16" fillId="5" borderId="16" xfId="0" applyNumberFormat="1" applyFont="1" applyFill="1" applyBorder="1" applyAlignment="1">
      <alignment horizontal="center" vertical="center"/>
    </xf>
    <xf numFmtId="1" fontId="16" fillId="5" borderId="19" xfId="0" applyNumberFormat="1" applyFont="1" applyFill="1" applyBorder="1" applyAlignment="1">
      <alignment horizontal="center" vertical="center"/>
    </xf>
    <xf numFmtId="9" fontId="16" fillId="5" borderId="21" xfId="9" applyFont="1" applyFill="1" applyBorder="1" applyAlignment="1">
      <alignment horizontal="left" vertical="center" wrapText="1"/>
    </xf>
    <xf numFmtId="0" fontId="19" fillId="4" borderId="1" xfId="0" applyFont="1" applyFill="1" applyBorder="1" applyAlignment="1">
      <alignment horizontal="center" vertical="center"/>
    </xf>
    <xf numFmtId="164" fontId="17" fillId="5" borderId="24" xfId="9" applyNumberFormat="1" applyFont="1" applyFill="1" applyBorder="1" applyAlignment="1">
      <alignment horizontal="center" vertical="center"/>
    </xf>
    <xf numFmtId="9" fontId="17" fillId="5" borderId="21" xfId="9" applyFont="1" applyFill="1" applyBorder="1" applyAlignment="1">
      <alignment horizontal="left" vertical="center" wrapText="1"/>
    </xf>
    <xf numFmtId="0" fontId="2" fillId="7" borderId="0" xfId="0" applyFont="1" applyFill="1"/>
    <xf numFmtId="0" fontId="3" fillId="7" borderId="0" xfId="0" applyFont="1" applyFill="1"/>
    <xf numFmtId="0" fontId="4" fillId="7" borderId="0" xfId="0" applyFont="1" applyFill="1"/>
    <xf numFmtId="0" fontId="6" fillId="7" borderId="0" xfId="0" applyFont="1" applyFill="1"/>
    <xf numFmtId="0" fontId="6" fillId="7" borderId="0" xfId="0" applyFont="1" applyFill="1" applyAlignment="1">
      <alignment horizontal="right"/>
    </xf>
    <xf numFmtId="0" fontId="15" fillId="8" borderId="0" xfId="0" applyFont="1" applyFill="1" applyAlignment="1">
      <alignment horizontal="left" vertical="center"/>
    </xf>
    <xf numFmtId="0" fontId="1" fillId="8" borderId="0" xfId="0" applyFont="1" applyFill="1" applyAlignment="1">
      <alignment horizontal="left" vertical="center"/>
    </xf>
    <xf numFmtId="0" fontId="17" fillId="8" borderId="0" xfId="0" applyFont="1" applyFill="1" applyAlignment="1">
      <alignment horizontal="left" vertical="center"/>
    </xf>
    <xf numFmtId="0" fontId="6" fillId="7" borderId="4" xfId="0" applyFont="1" applyFill="1" applyBorder="1"/>
    <xf numFmtId="0" fontId="5" fillId="7" borderId="5" xfId="0" applyFont="1" applyFill="1" applyBorder="1"/>
    <xf numFmtId="0" fontId="5" fillId="7" borderId="6" xfId="0" applyFont="1" applyFill="1" applyBorder="1"/>
    <xf numFmtId="0" fontId="6" fillId="7" borderId="7" xfId="0" applyFont="1" applyFill="1" applyBorder="1"/>
    <xf numFmtId="0" fontId="5" fillId="7" borderId="8" xfId="0" applyFont="1" applyFill="1" applyBorder="1"/>
    <xf numFmtId="0" fontId="6" fillId="7" borderId="9" xfId="0" applyFont="1" applyFill="1" applyBorder="1"/>
    <xf numFmtId="0" fontId="1" fillId="7" borderId="1" xfId="0" applyFont="1" applyFill="1" applyBorder="1"/>
    <xf numFmtId="1" fontId="6" fillId="7" borderId="2" xfId="0" applyNumberFormat="1" applyFont="1" applyFill="1" applyBorder="1" applyAlignment="1">
      <alignment horizontal="center"/>
    </xf>
    <xf numFmtId="0" fontId="1" fillId="7" borderId="3" xfId="0" applyFont="1" applyFill="1" applyBorder="1"/>
    <xf numFmtId="0" fontId="6" fillId="7" borderId="13" xfId="0" applyFont="1" applyFill="1" applyBorder="1"/>
    <xf numFmtId="0" fontId="1" fillId="7" borderId="14" xfId="0" applyFont="1" applyFill="1" applyBorder="1"/>
    <xf numFmtId="1" fontId="6" fillId="7" borderId="15" xfId="0" applyNumberFormat="1" applyFont="1" applyFill="1" applyBorder="1" applyAlignment="1">
      <alignment horizontal="right"/>
    </xf>
    <xf numFmtId="0" fontId="6" fillId="7" borderId="18" xfId="0" applyFont="1" applyFill="1" applyBorder="1" applyAlignment="1">
      <alignment horizontal="left" indent="1"/>
    </xf>
    <xf numFmtId="0" fontId="1" fillId="7" borderId="0" xfId="0" applyFont="1" applyFill="1"/>
    <xf numFmtId="1" fontId="6" fillId="7" borderId="17" xfId="0" applyNumberFormat="1" applyFont="1" applyFill="1" applyBorder="1" applyAlignment="1">
      <alignment horizontal="right"/>
    </xf>
    <xf numFmtId="0" fontId="6" fillId="7" borderId="19" xfId="0" applyFont="1" applyFill="1" applyBorder="1" applyAlignment="1">
      <alignment horizontal="left" indent="1"/>
    </xf>
    <xf numFmtId="0" fontId="1" fillId="7" borderId="20" xfId="0" applyFont="1" applyFill="1" applyBorder="1"/>
    <xf numFmtId="1" fontId="6" fillId="7" borderId="21" xfId="0" applyNumberFormat="1" applyFont="1" applyFill="1" applyBorder="1" applyAlignment="1">
      <alignment horizontal="right"/>
    </xf>
    <xf numFmtId="0" fontId="10" fillId="0" borderId="0" xfId="2">
      <alignment vertical="top"/>
    </xf>
    <xf numFmtId="49" fontId="11" fillId="0" borderId="0" xfId="4">
      <alignment horizontal="left" vertical="top"/>
    </xf>
    <xf numFmtId="0" fontId="21" fillId="0" borderId="0" xfId="2" applyFont="1">
      <alignment vertical="top"/>
    </xf>
    <xf numFmtId="0" fontId="10" fillId="0" borderId="0" xfId="2" applyAlignment="1"/>
    <xf numFmtId="0" fontId="21" fillId="0" borderId="0" xfId="2" applyFont="1" applyAlignment="1">
      <alignment horizontal="right"/>
    </xf>
    <xf numFmtId="0" fontId="20" fillId="0" borderId="0" xfId="5" applyFont="1">
      <alignment horizontal="left" vertical="top"/>
    </xf>
    <xf numFmtId="0" fontId="22" fillId="0" borderId="0" xfId="5" applyFont="1">
      <alignment horizontal="left" vertical="top"/>
    </xf>
    <xf numFmtId="49" fontId="23" fillId="0" borderId="0" xfId="8" applyFont="1">
      <alignment horizontal="left" vertical="top"/>
    </xf>
    <xf numFmtId="49" fontId="10" fillId="0" borderId="0" xfId="8" applyFont="1">
      <alignment horizontal="left" vertical="top"/>
    </xf>
    <xf numFmtId="49" fontId="24" fillId="0" borderId="0" xfId="10" applyNumberFormat="1" applyAlignment="1">
      <alignment horizontal="left" vertical="top"/>
    </xf>
    <xf numFmtId="0" fontId="25" fillId="0" borderId="0" xfId="0" applyFont="1" applyAlignment="1">
      <alignment horizontal="left" vertical="center" readingOrder="1"/>
    </xf>
    <xf numFmtId="49" fontId="26" fillId="0" borderId="0" xfId="8" applyFont="1">
      <alignment horizontal="left" vertical="top"/>
    </xf>
    <xf numFmtId="49" fontId="27" fillId="0" borderId="0" xfId="8" applyFont="1">
      <alignment horizontal="left" vertical="top"/>
    </xf>
    <xf numFmtId="1" fontId="17" fillId="5" borderId="16" xfId="0" applyNumberFormat="1" applyFont="1" applyFill="1" applyBorder="1" applyAlignment="1">
      <alignment horizontal="center" vertical="center"/>
    </xf>
    <xf numFmtId="0" fontId="7" fillId="4" borderId="22" xfId="0" applyFont="1" applyFill="1" applyBorder="1" applyAlignment="1">
      <alignment horizontal="left"/>
    </xf>
    <xf numFmtId="0" fontId="7" fillId="4" borderId="30" xfId="0" applyFont="1" applyFill="1" applyBorder="1" applyAlignment="1">
      <alignment horizontal="left"/>
    </xf>
    <xf numFmtId="0" fontId="7" fillId="4" borderId="31" xfId="0" applyFont="1" applyFill="1" applyBorder="1" applyAlignment="1">
      <alignment horizontal="left"/>
    </xf>
    <xf numFmtId="0" fontId="16" fillId="5" borderId="24" xfId="0" applyFont="1" applyFill="1" applyBorder="1" applyAlignment="1">
      <alignment horizontal="left" vertical="center" wrapText="1"/>
    </xf>
    <xf numFmtId="0" fontId="16" fillId="5" borderId="25" xfId="0" applyFont="1" applyFill="1" applyBorder="1" applyAlignment="1">
      <alignment horizontal="left" vertical="center" wrapText="1"/>
    </xf>
    <xf numFmtId="0" fontId="16" fillId="5" borderId="34" xfId="0" applyFont="1" applyFill="1" applyBorder="1" applyAlignment="1">
      <alignment horizontal="left" vertical="center" wrapText="1"/>
    </xf>
    <xf numFmtId="164" fontId="16" fillId="5" borderId="16" xfId="0" applyNumberFormat="1" applyFont="1" applyFill="1" applyBorder="1" applyAlignment="1">
      <alignment horizontal="left" vertical="center"/>
    </xf>
    <xf numFmtId="164" fontId="16" fillId="5" borderId="12" xfId="0" applyNumberFormat="1" applyFont="1" applyFill="1" applyBorder="1" applyAlignment="1">
      <alignment horizontal="left" vertical="center"/>
    </xf>
    <xf numFmtId="164" fontId="16" fillId="5" borderId="23" xfId="0" applyNumberFormat="1" applyFont="1" applyFill="1" applyBorder="1" applyAlignment="1">
      <alignment horizontal="left" vertical="center"/>
    </xf>
  </cellXfs>
  <cellStyles count="11">
    <cellStyle name="9.00 (number, two decimals)" xfId="3" xr:uid="{87815858-A936-4759-953D-E8A103F104FB}"/>
    <cellStyle name="Action Title" xfId="4" xr:uid="{B813ECAD-0000-46FF-B61C-B7588140E672}"/>
    <cellStyle name="Headline" xfId="1" xr:uid="{F22F29A7-1B31-4874-B07C-1F0DE0889AD3}"/>
    <cellStyle name="Hyperlink" xfId="10" builtinId="8"/>
    <cellStyle name="Navigator" xfId="6" xr:uid="{6772051F-EB59-4448-B0C2-06C33EE17839}"/>
    <cellStyle name="Normal" xfId="0" builtinId="0"/>
    <cellStyle name="Normal 2" xfId="2" xr:uid="{CBD0D37C-AD44-4285-95EB-2E8FC80BA72C}"/>
    <cellStyle name="Percent" xfId="9" builtinId="5"/>
    <cellStyle name="Sticker" xfId="7" xr:uid="{D55D614B-9E46-4F64-AA52-B76B3A670D58}"/>
    <cellStyle name="Subtitle" xfId="5" xr:uid="{4FB95484-2EE2-4539-AA33-6CF1E7BBBAF7}"/>
    <cellStyle name="Text" xfId="8" xr:uid="{0E055C50-31A2-4FD0-8674-7DBA49C67BC1}"/>
  </cellStyles>
  <dxfs count="0"/>
  <tableStyles count="0" defaultTableStyle="TableStyleMedium2" defaultPivotStyle="PivotStyleLight16"/>
  <colors>
    <mruColors>
      <color rgb="FF10C4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RB_Royal">
      <a:dk1>
        <a:srgbClr val="000000"/>
      </a:dk1>
      <a:lt1>
        <a:srgbClr val="FFFFFF"/>
      </a:lt1>
      <a:dk2>
        <a:srgbClr val="787878"/>
      </a:dk2>
      <a:lt2>
        <a:srgbClr val="C8C8C8"/>
      </a:lt2>
      <a:accent1>
        <a:srgbClr val="B3E7FF"/>
      </a:accent1>
      <a:accent2>
        <a:srgbClr val="77CDFF"/>
      </a:accent2>
      <a:accent3>
        <a:srgbClr val="0096FF"/>
      </a:accent3>
      <a:accent4>
        <a:srgbClr val="004AC2"/>
      </a:accent4>
      <a:accent5>
        <a:srgbClr val="000082"/>
      </a:accent5>
      <a:accent6>
        <a:srgbClr val="000050"/>
      </a:accent6>
      <a:hlink>
        <a:srgbClr val="787878"/>
      </a:hlink>
      <a:folHlink>
        <a:srgbClr val="78787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hydrogenvalleys@rolandberger.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D56B-F2FE-4BC9-94E7-F46F3C1CF6AF}">
  <sheetPr>
    <tabColor theme="5"/>
    <pageSetUpPr fitToPage="1"/>
  </sheetPr>
  <dimension ref="B1:E10"/>
  <sheetViews>
    <sheetView showGridLines="0" zoomScale="85" zoomScaleNormal="85" workbookViewId="0">
      <selection activeCell="I29" sqref="I29"/>
    </sheetView>
  </sheetViews>
  <sheetFormatPr defaultColWidth="10.5703125" defaultRowHeight="16.5" customHeight="1" x14ac:dyDescent="0.25"/>
  <cols>
    <col min="1" max="1" width="1.85546875" style="76" customWidth="1"/>
    <col min="2" max="2" width="15" style="76" customWidth="1"/>
    <col min="3" max="16384" width="10.5703125" style="76"/>
  </cols>
  <sheetData>
    <row r="1" spans="2:5" ht="8.25" customHeight="1" x14ac:dyDescent="0.25"/>
    <row r="2" spans="2:5" ht="34.5" x14ac:dyDescent="0.25">
      <c r="B2" s="77" t="s">
        <v>76</v>
      </c>
      <c r="C2" s="78"/>
    </row>
    <row r="3" spans="2:5" ht="24" x14ac:dyDescent="0.25">
      <c r="B3" s="81" t="s">
        <v>91</v>
      </c>
      <c r="C3" s="82"/>
    </row>
    <row r="4" spans="2:5" ht="8.25" customHeight="1" x14ac:dyDescent="0.25"/>
    <row r="5" spans="2:5" ht="16.5" customHeight="1" x14ac:dyDescent="0.25">
      <c r="B5" s="83" t="s">
        <v>70</v>
      </c>
      <c r="C5" s="84" t="s">
        <v>73</v>
      </c>
    </row>
    <row r="6" spans="2:5" ht="16.5" customHeight="1" x14ac:dyDescent="0.25">
      <c r="B6" s="83" t="s">
        <v>71</v>
      </c>
      <c r="C6" s="85" t="s">
        <v>74</v>
      </c>
    </row>
    <row r="7" spans="2:5" ht="16.5" customHeight="1" x14ac:dyDescent="0.25">
      <c r="B7" s="83" t="s">
        <v>72</v>
      </c>
      <c r="C7" s="84" t="s">
        <v>75</v>
      </c>
    </row>
    <row r="8" spans="2:5" ht="16.5" customHeight="1" x14ac:dyDescent="0.25">
      <c r="B8" s="83" t="s">
        <v>77</v>
      </c>
      <c r="C8" s="88" t="s">
        <v>78</v>
      </c>
      <c r="D8" s="84" t="s">
        <v>79</v>
      </c>
      <c r="E8" s="57"/>
    </row>
    <row r="9" spans="2:5" ht="16.5" customHeight="1" x14ac:dyDescent="0.25">
      <c r="C9" s="84" t="s">
        <v>80</v>
      </c>
      <c r="D9" s="84" t="s">
        <v>81</v>
      </c>
    </row>
    <row r="10" spans="2:5" ht="16.5" customHeight="1" x14ac:dyDescent="0.25">
      <c r="C10" s="87" t="s">
        <v>82</v>
      </c>
      <c r="D10" s="84" t="s">
        <v>83</v>
      </c>
    </row>
  </sheetData>
  <hyperlinks>
    <hyperlink ref="C6" r:id="rId1" xr:uid="{256756A7-79A5-444D-A699-FE11147CC4FE}"/>
  </hyperlinks>
  <pageMargins left="0.70866141732283472" right="0.70866141732283472" top="0.74803149606299213" bottom="0.74803149606299213" header="0.31496062992125984" footer="0.31496062992125984"/>
  <pageSetup paperSize="9" fitToHeight="0" orientation="landscape" r:id="rId2"/>
  <headerFooter differentFirst="1">
    <oddHeader>&amp;R&amp;G</oddHeader>
    <oddFooter>&amp;R&amp;F - &amp;A | &amp;P</oddFooter>
    <firstHeader>&amp;R&amp;G</firstHeader>
    <firstFooter>&amp;L©  Roland Berger&amp;R&amp;F - &amp;A | &amp;P</first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7556A-21C3-4B92-8DDF-010D8D86FD22}">
  <sheetPr>
    <tabColor theme="5"/>
    <pageSetUpPr fitToPage="1"/>
  </sheetPr>
  <dimension ref="A1:T11"/>
  <sheetViews>
    <sheetView showGridLines="0" zoomScale="85" zoomScaleNormal="85" zoomScaleSheetLayoutView="100" workbookViewId="0">
      <selection activeCell="F19" sqref="F19"/>
    </sheetView>
  </sheetViews>
  <sheetFormatPr defaultColWidth="10.5703125" defaultRowHeight="16.5" customHeight="1" x14ac:dyDescent="0.25"/>
  <cols>
    <col min="1" max="1" width="1.85546875" style="76" customWidth="1"/>
    <col min="2" max="2" width="3.140625" style="76" customWidth="1"/>
    <col min="3" max="3" width="10.5703125" style="76" customWidth="1"/>
    <col min="4" max="16384" width="10.5703125" style="76"/>
  </cols>
  <sheetData>
    <row r="1" spans="1:20" ht="8.25" customHeight="1" x14ac:dyDescent="0.25"/>
    <row r="2" spans="1:20" ht="34.5" x14ac:dyDescent="0.25">
      <c r="B2" s="77" t="s">
        <v>69</v>
      </c>
      <c r="C2" s="78"/>
    </row>
    <row r="3" spans="1:20" ht="8.25" customHeight="1" x14ac:dyDescent="0.25"/>
    <row r="4" spans="1:20" ht="16.5" customHeight="1" x14ac:dyDescent="0.25">
      <c r="B4" s="79" t="s">
        <v>86</v>
      </c>
    </row>
    <row r="5" spans="1:20" ht="16.5" customHeight="1" x14ac:dyDescent="0.25">
      <c r="B5" s="79" t="s">
        <v>87</v>
      </c>
    </row>
    <row r="6" spans="1:20" s="78" customFormat="1" ht="16.5" customHeight="1" x14ac:dyDescent="0.25">
      <c r="A6" s="76"/>
      <c r="B6" s="78" t="s">
        <v>88</v>
      </c>
      <c r="D6" s="76"/>
      <c r="E6" s="76"/>
      <c r="F6" s="76"/>
      <c r="G6" s="76"/>
      <c r="H6" s="76"/>
      <c r="I6" s="80"/>
      <c r="J6" s="80"/>
      <c r="K6" s="80"/>
      <c r="L6" s="80"/>
      <c r="M6" s="80"/>
      <c r="N6" s="80"/>
      <c r="O6" s="80"/>
      <c r="P6" s="80"/>
      <c r="Q6" s="80"/>
      <c r="R6" s="80"/>
      <c r="S6" s="80"/>
      <c r="T6" s="80"/>
    </row>
    <row r="7" spans="1:20" s="78" customFormat="1" ht="16.5" customHeight="1" x14ac:dyDescent="0.25">
      <c r="A7" s="76"/>
      <c r="B7" s="79" t="s">
        <v>89</v>
      </c>
      <c r="C7" s="76"/>
      <c r="D7" s="76"/>
      <c r="E7" s="76"/>
      <c r="F7" s="76"/>
      <c r="G7" s="76"/>
      <c r="H7" s="76"/>
      <c r="I7" s="80"/>
      <c r="J7" s="80"/>
      <c r="K7" s="80"/>
      <c r="L7" s="80"/>
      <c r="M7" s="80"/>
      <c r="N7" s="80"/>
      <c r="O7" s="80"/>
      <c r="P7" s="80"/>
      <c r="Q7" s="80"/>
      <c r="R7" s="80"/>
      <c r="S7" s="80"/>
      <c r="T7" s="80"/>
    </row>
    <row r="8" spans="1:20" ht="16.5" customHeight="1" x14ac:dyDescent="0.25">
      <c r="B8" s="76" t="s">
        <v>90</v>
      </c>
    </row>
    <row r="9" spans="1:20" ht="16.5" customHeight="1" x14ac:dyDescent="0.25">
      <c r="B9" s="86"/>
    </row>
    <row r="10" spans="1:20" ht="16.5" customHeight="1" x14ac:dyDescent="0.25">
      <c r="B10" s="86"/>
    </row>
    <row r="11" spans="1:20" ht="16.5" customHeight="1" x14ac:dyDescent="0.25">
      <c r="B11" s="86"/>
    </row>
  </sheetData>
  <pageMargins left="0.70866141732283472" right="0.70866141732283472" top="0.74803149606299213" bottom="0.74803149606299213" header="0.31496062992125984" footer="0.31496062992125984"/>
  <pageSetup paperSize="9" scale="89" fitToHeight="0" orientation="landscape" r:id="rId1"/>
  <headerFooter>
    <oddFooter>&amp;RRoland Berger | &amp;P</oddFooter>
    <firstHeader>&amp;R&amp;G</firstHeader>
    <firstFooter>&amp;L©  Roland Berger&amp;R&amp;F - &amp;A | &amp;P</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BE63-6057-4B50-84FC-7A0A706758BF}">
  <dimension ref="A1:AA90"/>
  <sheetViews>
    <sheetView showGridLines="0" topLeftCell="A46" zoomScale="85" zoomScaleNormal="85" workbookViewId="0">
      <selection activeCell="A48" sqref="A48"/>
    </sheetView>
  </sheetViews>
  <sheetFormatPr defaultColWidth="0" defaultRowHeight="14.25" customHeight="1" zeroHeight="1" x14ac:dyDescent="0.2"/>
  <cols>
    <col min="1" max="1" width="2.5703125" style="1" customWidth="1"/>
    <col min="2" max="2" width="4.7109375" style="1" customWidth="1"/>
    <col min="3" max="3" width="73.28515625" style="1" customWidth="1"/>
    <col min="4" max="4" width="3.42578125" style="1" customWidth="1"/>
    <col min="5" max="5" width="22.7109375" style="1" customWidth="1"/>
    <col min="6" max="6" width="3.42578125" style="1" customWidth="1"/>
    <col min="7" max="7" width="27.28515625" style="1" customWidth="1"/>
    <col min="8" max="8" width="18.85546875" style="1" customWidth="1"/>
    <col min="9" max="9" width="47.7109375" style="1" customWidth="1"/>
    <col min="10" max="10" width="9.140625" style="1" customWidth="1"/>
    <col min="11" max="11" width="27.28515625" style="1" customWidth="1"/>
    <col min="12" max="12" width="18.85546875" style="1" customWidth="1"/>
    <col min="13" max="13" width="47.7109375" style="1" customWidth="1"/>
    <col min="14" max="14" width="9.140625" style="1" customWidth="1"/>
    <col min="15" max="15" width="27.28515625" style="1" customWidth="1"/>
    <col min="16" max="16" width="18.85546875" style="1" customWidth="1"/>
    <col min="17" max="17" width="47.7109375" style="1" customWidth="1"/>
    <col min="18" max="18" width="9.140625" style="1" customWidth="1"/>
    <col min="19" max="19" width="27.28515625" style="1" customWidth="1"/>
    <col min="20" max="20" width="18.85546875" style="1" customWidth="1"/>
    <col min="21" max="21" width="47.7109375" style="1" customWidth="1"/>
    <col min="22" max="23" width="9.140625" style="1" customWidth="1"/>
    <col min="24" max="27" width="0" style="1" hidden="1" customWidth="1"/>
    <col min="28" max="16384" width="9.140625" style="1" hidden="1"/>
  </cols>
  <sheetData>
    <row r="1" spans="1:23" s="2" customFormat="1" ht="5.0999999999999996" customHeight="1" x14ac:dyDescent="0.2">
      <c r="A1" s="50"/>
      <c r="B1" s="50"/>
      <c r="C1" s="50"/>
      <c r="D1" s="50"/>
      <c r="E1" s="50"/>
      <c r="F1" s="50"/>
      <c r="G1" s="51"/>
      <c r="H1" s="51"/>
      <c r="I1" s="51"/>
      <c r="J1" s="51"/>
      <c r="K1" s="51"/>
      <c r="L1" s="51"/>
      <c r="M1" s="51"/>
      <c r="N1" s="51"/>
      <c r="O1" s="51"/>
      <c r="P1" s="51"/>
      <c r="Q1" s="51"/>
      <c r="R1" s="51"/>
      <c r="S1" s="51"/>
      <c r="T1" s="51"/>
      <c r="U1" s="51"/>
      <c r="V1" s="51"/>
      <c r="W1" s="51"/>
    </row>
    <row r="2" spans="1:23" s="2" customFormat="1" ht="20.25" x14ac:dyDescent="0.3">
      <c r="A2" s="50"/>
      <c r="B2" s="52" t="s">
        <v>12</v>
      </c>
      <c r="C2" s="50"/>
      <c r="D2" s="50"/>
      <c r="E2" s="50"/>
      <c r="F2" s="50"/>
      <c r="G2" s="51"/>
      <c r="H2" s="51"/>
      <c r="I2" s="51"/>
      <c r="J2" s="51"/>
      <c r="K2" s="51"/>
      <c r="L2" s="51"/>
      <c r="M2" s="51"/>
      <c r="N2" s="51"/>
      <c r="O2" s="51"/>
      <c r="P2" s="51"/>
      <c r="Q2" s="51"/>
      <c r="R2" s="51"/>
      <c r="S2" s="51"/>
      <c r="T2" s="51"/>
      <c r="U2" s="51"/>
      <c r="V2" s="51"/>
      <c r="W2" s="51"/>
    </row>
    <row r="3" spans="1:23" s="2" customFormat="1" ht="9.75" customHeight="1" x14ac:dyDescent="0.3">
      <c r="A3" s="50"/>
      <c r="B3" s="52"/>
      <c r="C3" s="50"/>
      <c r="D3" s="50"/>
      <c r="E3" s="50"/>
      <c r="F3" s="50"/>
      <c r="G3" s="51"/>
      <c r="H3" s="51"/>
      <c r="I3" s="51"/>
      <c r="J3" s="51"/>
      <c r="K3" s="51"/>
      <c r="L3" s="51"/>
      <c r="M3" s="51"/>
      <c r="N3" s="51"/>
      <c r="O3" s="51"/>
      <c r="P3" s="51"/>
      <c r="Q3" s="51"/>
      <c r="R3" s="51"/>
      <c r="S3" s="51"/>
      <c r="T3" s="51"/>
      <c r="U3" s="51"/>
      <c r="V3" s="51"/>
      <c r="W3" s="51"/>
    </row>
    <row r="4" spans="1:23" s="2" customFormat="1" ht="20.25" x14ac:dyDescent="0.3">
      <c r="A4" s="50"/>
      <c r="B4" s="52" t="s">
        <v>57</v>
      </c>
      <c r="C4" s="50"/>
      <c r="D4" s="50"/>
      <c r="E4" s="50"/>
      <c r="F4" s="50"/>
      <c r="G4" s="51"/>
      <c r="H4" s="51"/>
      <c r="I4" s="51"/>
      <c r="J4" s="51"/>
      <c r="K4" s="51"/>
      <c r="L4" s="51"/>
      <c r="M4" s="51"/>
      <c r="N4" s="51"/>
      <c r="O4" s="51"/>
      <c r="P4" s="51"/>
      <c r="Q4" s="51"/>
      <c r="R4" s="51"/>
      <c r="S4" s="52" t="s">
        <v>24</v>
      </c>
      <c r="T4" s="51"/>
      <c r="U4" s="51"/>
      <c r="V4" s="51"/>
      <c r="W4" s="51"/>
    </row>
    <row r="5" spans="1:23" s="2" customFormat="1" ht="9.75" customHeight="1" x14ac:dyDescent="0.3">
      <c r="A5" s="50"/>
      <c r="B5" s="52"/>
      <c r="C5" s="50"/>
      <c r="D5" s="50"/>
      <c r="E5" s="50"/>
      <c r="F5" s="50"/>
      <c r="G5" s="51"/>
      <c r="H5" s="51"/>
      <c r="I5" s="51"/>
      <c r="J5" s="51"/>
      <c r="K5" s="51"/>
      <c r="L5" s="51"/>
      <c r="M5" s="51"/>
      <c r="N5" s="51"/>
      <c r="O5" s="51"/>
      <c r="P5" s="51"/>
      <c r="Q5" s="51"/>
      <c r="R5" s="51"/>
      <c r="S5" s="51"/>
      <c r="T5" s="51"/>
      <c r="U5" s="51"/>
      <c r="V5" s="51"/>
      <c r="W5" s="51"/>
    </row>
    <row r="6" spans="1:23" s="2" customFormat="1" x14ac:dyDescent="0.2">
      <c r="A6" s="50"/>
      <c r="B6" s="50" t="s">
        <v>13</v>
      </c>
      <c r="C6" s="50"/>
      <c r="D6" s="50"/>
      <c r="E6" s="50"/>
      <c r="F6" s="50"/>
      <c r="G6" s="51"/>
      <c r="H6" s="51"/>
      <c r="I6" s="51"/>
      <c r="J6" s="51"/>
      <c r="K6" s="51"/>
      <c r="L6" s="51"/>
      <c r="M6" s="51"/>
      <c r="N6" s="51"/>
      <c r="O6" s="51"/>
      <c r="P6" s="51"/>
      <c r="Q6" s="51"/>
      <c r="R6" s="51"/>
      <c r="S6" s="55" t="s">
        <v>0</v>
      </c>
      <c r="T6" s="56" t="s">
        <v>25</v>
      </c>
      <c r="U6" s="57" t="s">
        <v>26</v>
      </c>
      <c r="V6" s="51"/>
      <c r="W6" s="51"/>
    </row>
    <row r="7" spans="1:23" s="2" customFormat="1" ht="12.75" x14ac:dyDescent="0.2">
      <c r="A7" s="50"/>
      <c r="B7" s="50"/>
      <c r="C7" s="50"/>
      <c r="D7" s="50"/>
      <c r="E7" s="50"/>
      <c r="F7" s="50"/>
      <c r="G7" s="51"/>
      <c r="H7" s="51"/>
      <c r="I7" s="51"/>
      <c r="J7" s="51"/>
      <c r="K7" s="51"/>
      <c r="L7" s="51"/>
      <c r="M7" s="51"/>
      <c r="N7" s="51"/>
      <c r="O7" s="51"/>
      <c r="P7" s="51"/>
      <c r="Q7" s="51"/>
      <c r="R7" s="51"/>
      <c r="S7" s="51"/>
      <c r="T7" s="51"/>
      <c r="U7" s="51"/>
      <c r="V7" s="51"/>
      <c r="W7" s="51"/>
    </row>
    <row r="8" spans="1:23" x14ac:dyDescent="0.2"/>
    <row r="9" spans="1:23" ht="15" x14ac:dyDescent="0.25">
      <c r="B9" s="53" t="s">
        <v>15</v>
      </c>
      <c r="C9" s="53"/>
      <c r="E9" s="53" t="s">
        <v>31</v>
      </c>
      <c r="G9" s="53" t="s">
        <v>65</v>
      </c>
      <c r="H9" s="53"/>
      <c r="I9" s="54" t="s">
        <v>64</v>
      </c>
      <c r="K9" s="53" t="s">
        <v>66</v>
      </c>
      <c r="L9" s="53"/>
      <c r="M9" s="54" t="s">
        <v>64</v>
      </c>
      <c r="O9" s="53" t="s">
        <v>67</v>
      </c>
      <c r="P9" s="53"/>
      <c r="Q9" s="54" t="s">
        <v>64</v>
      </c>
      <c r="S9" s="53" t="s">
        <v>68</v>
      </c>
      <c r="T9" s="53"/>
      <c r="U9" s="54" t="s">
        <v>64</v>
      </c>
    </row>
    <row r="10" spans="1:23" x14ac:dyDescent="0.2"/>
    <row r="11" spans="1:23" ht="15" x14ac:dyDescent="0.25">
      <c r="B11" s="58" t="s">
        <v>16</v>
      </c>
      <c r="C11" s="59"/>
      <c r="E11" s="64"/>
      <c r="G11" s="67" t="s">
        <v>1</v>
      </c>
      <c r="H11" s="68"/>
      <c r="I11" s="69">
        <f>+IFERROR(SUM(I12:I13),"")</f>
        <v>74.339802130898022</v>
      </c>
      <c r="K11" s="67" t="s">
        <v>1</v>
      </c>
      <c r="L11" s="68"/>
      <c r="M11" s="69">
        <f>+IFERROR(SUM(M12:M13),"")</f>
        <v>65.373945147679322</v>
      </c>
      <c r="O11" s="67" t="s">
        <v>1</v>
      </c>
      <c r="P11" s="68"/>
      <c r="Q11" s="69">
        <f>+IFERROR(SUM(Q12:Q13),"")</f>
        <v>90.138888888888886</v>
      </c>
      <c r="S11" s="67" t="s">
        <v>1</v>
      </c>
      <c r="T11" s="68"/>
      <c r="U11" s="69">
        <f>+IFERROR(SUM(U12:U13),"")</f>
        <v>57.00575880758808</v>
      </c>
    </row>
    <row r="12" spans="1:23" ht="15" x14ac:dyDescent="0.25">
      <c r="B12" s="60"/>
      <c r="C12" s="61" t="s">
        <v>17</v>
      </c>
      <c r="E12" s="65">
        <f>SUM(E17,E23,E28,E34,E39,E46,E51)</f>
        <v>100</v>
      </c>
      <c r="G12" s="70" t="s">
        <v>17</v>
      </c>
      <c r="H12" s="71"/>
      <c r="I12" s="72">
        <f>IFERROR(SUM(H19:H21,H25:H26,H30:H32,H36:H37,H41:H42),"")</f>
        <v>43.333333333333343</v>
      </c>
      <c r="K12" s="70" t="s">
        <v>17</v>
      </c>
      <c r="L12" s="71"/>
      <c r="M12" s="72">
        <f>IFERROR(SUM(L19:L21,L25:L26,L30:L32,L36:L37,L41:L42),"")</f>
        <v>37.333333333333336</v>
      </c>
      <c r="O12" s="70" t="s">
        <v>17</v>
      </c>
      <c r="P12" s="71"/>
      <c r="Q12" s="72">
        <f>IFERROR(SUM(P19:P21,P25:P26,P30:P32,P36:P37,P41:P42),"")</f>
        <v>51.527777777777779</v>
      </c>
      <c r="S12" s="70" t="s">
        <v>17</v>
      </c>
      <c r="T12" s="71"/>
      <c r="U12" s="72">
        <f>IFERROR(SUM(T19:T21,T25:T26,T30:T32,T36:T37,T41:T42),"")</f>
        <v>32.555555555555557</v>
      </c>
    </row>
    <row r="13" spans="1:23" ht="15" x14ac:dyDescent="0.25">
      <c r="B13" s="62"/>
      <c r="C13" s="63" t="s">
        <v>18</v>
      </c>
      <c r="E13" s="66"/>
      <c r="G13" s="73" t="s">
        <v>18</v>
      </c>
      <c r="H13" s="74"/>
      <c r="I13" s="75">
        <f>IFERROR(SUM(H48:H49,H53:H58),"")</f>
        <v>31.006468797564686</v>
      </c>
      <c r="K13" s="73" t="s">
        <v>18</v>
      </c>
      <c r="L13" s="74"/>
      <c r="M13" s="75">
        <f>IFERROR(SUM(L48:L49,L53:L58),"")</f>
        <v>28.04061181434599</v>
      </c>
      <c r="O13" s="73" t="s">
        <v>18</v>
      </c>
      <c r="P13" s="74"/>
      <c r="Q13" s="75">
        <f>IFERROR(SUM(P48:P49,P53:P58),"")</f>
        <v>38.6111111111111</v>
      </c>
      <c r="S13" s="73" t="s">
        <v>18</v>
      </c>
      <c r="T13" s="74"/>
      <c r="U13" s="75">
        <f>IFERROR(SUM(T48:T49,T53:T58),"")</f>
        <v>24.450203252032519</v>
      </c>
    </row>
    <row r="14" spans="1:23" x14ac:dyDescent="0.2"/>
    <row r="15" spans="1:23" ht="15" x14ac:dyDescent="0.25">
      <c r="B15" s="25" t="s">
        <v>2</v>
      </c>
      <c r="C15" s="29" t="s">
        <v>17</v>
      </c>
      <c r="E15" s="30">
        <f>SUM(E17,E23,E28,E34,E39)</f>
        <v>60</v>
      </c>
      <c r="G15" s="27"/>
      <c r="H15" s="28"/>
      <c r="I15" s="26"/>
      <c r="K15" s="27"/>
      <c r="L15" s="28"/>
      <c r="M15" s="26"/>
      <c r="O15" s="27"/>
      <c r="P15" s="28"/>
      <c r="Q15" s="26"/>
      <c r="S15" s="27"/>
      <c r="T15" s="28"/>
      <c r="U15" s="26"/>
    </row>
    <row r="16" spans="1:23" x14ac:dyDescent="0.2"/>
    <row r="17" spans="2:21" ht="15" x14ac:dyDescent="0.25">
      <c r="B17" s="7" t="s">
        <v>3</v>
      </c>
      <c r="C17" s="8" t="s">
        <v>27</v>
      </c>
      <c r="E17" s="42">
        <v>10</v>
      </c>
      <c r="G17" s="14" t="s">
        <v>84</v>
      </c>
      <c r="H17" s="24" t="s">
        <v>33</v>
      </c>
      <c r="I17" s="23" t="s">
        <v>32</v>
      </c>
      <c r="K17" s="14" t="s">
        <v>84</v>
      </c>
      <c r="L17" s="24" t="s">
        <v>33</v>
      </c>
      <c r="M17" s="23" t="s">
        <v>32</v>
      </c>
      <c r="O17" s="14" t="s">
        <v>84</v>
      </c>
      <c r="P17" s="24" t="s">
        <v>33</v>
      </c>
      <c r="Q17" s="23" t="s">
        <v>32</v>
      </c>
      <c r="S17" s="14" t="s">
        <v>84</v>
      </c>
      <c r="T17" s="24" t="s">
        <v>33</v>
      </c>
      <c r="U17" s="23" t="s">
        <v>32</v>
      </c>
    </row>
    <row r="18" spans="2:21" ht="8.25" customHeight="1" x14ac:dyDescent="0.25">
      <c r="B18" s="9"/>
      <c r="C18" s="10"/>
      <c r="E18" s="15"/>
      <c r="G18" s="11"/>
      <c r="H18" s="12"/>
      <c r="I18" s="13"/>
      <c r="K18" s="11"/>
      <c r="L18" s="12"/>
      <c r="M18" s="13"/>
      <c r="O18" s="11"/>
      <c r="P18" s="12"/>
      <c r="Q18" s="13"/>
      <c r="S18" s="11"/>
      <c r="T18" s="12"/>
      <c r="U18" s="13"/>
    </row>
    <row r="19" spans="2:21" ht="57" customHeight="1" x14ac:dyDescent="0.2">
      <c r="B19" s="5">
        <v>1</v>
      </c>
      <c r="C19" s="3" t="s">
        <v>28</v>
      </c>
      <c r="E19" s="33">
        <f>E$17/3</f>
        <v>3.3333333333333335</v>
      </c>
      <c r="G19" s="31">
        <f>'Supplier A'!G19</f>
        <v>6.666666666666667</v>
      </c>
      <c r="H19" s="32">
        <f>'Supplier A'!H19</f>
        <v>2.2222222222222219</v>
      </c>
      <c r="I19" s="38" t="str">
        <f>'Supplier A'!I19</f>
        <v>Lorem Ipsum Lorem Ipsum Lorem Ipsum Lorem Ipsum Lorem Ipsum</v>
      </c>
      <c r="K19" s="31">
        <f>'Supplier B'!G19</f>
        <v>6.333333333333333</v>
      </c>
      <c r="L19" s="32">
        <f>'Supplier B'!H19</f>
        <v>2.1111111111111112</v>
      </c>
      <c r="M19" s="38" t="str">
        <f>'Supplier B'!I19</f>
        <v>Lorem Ipsum Lorem Ipsum Lorem Ipsum Lorem Ipsum Lorem Ipsum</v>
      </c>
      <c r="O19" s="31">
        <f>'Supplier C'!G19</f>
        <v>8.6666666666666661</v>
      </c>
      <c r="P19" s="32">
        <f>'Supplier C'!H19</f>
        <v>2.8888888888888888</v>
      </c>
      <c r="Q19" s="38" t="str">
        <f>'Supplier C'!I19</f>
        <v>Lorem Ipsum Lorem Ipsum Lorem Ipsum Lorem Ipsum Lorem Ipsum</v>
      </c>
      <c r="S19" s="31">
        <f>'Supplier D'!G19</f>
        <v>4.666666666666667</v>
      </c>
      <c r="T19" s="32">
        <f>'Supplier D'!H19</f>
        <v>1.5555555555555556</v>
      </c>
      <c r="U19" s="38" t="str">
        <f>'Supplier D'!I19</f>
        <v>Lorem Ipsum Lorem Ipsum Lorem Ipsum Lorem Ipsum Lorem Ipsum</v>
      </c>
    </row>
    <row r="20" spans="2:21" ht="57" customHeight="1" x14ac:dyDescent="0.2">
      <c r="B20" s="5">
        <v>2</v>
      </c>
      <c r="C20" s="3" t="s">
        <v>29</v>
      </c>
      <c r="E20" s="33">
        <f>E$17/3</f>
        <v>3.3333333333333335</v>
      </c>
      <c r="G20" s="31">
        <f>'Supplier A'!G20</f>
        <v>6.666666666666667</v>
      </c>
      <c r="H20" s="32">
        <f>'Supplier A'!H20</f>
        <v>2.2222222222222228</v>
      </c>
      <c r="I20" s="38" t="str">
        <f>'Supplier A'!I20</f>
        <v>Lorem Ipsum Lorem Ipsum Lorem Ipsum Lorem Ipsum Lorem Ipsum</v>
      </c>
      <c r="K20" s="31">
        <f>'Supplier B'!G20</f>
        <v>5</v>
      </c>
      <c r="L20" s="32">
        <f>'Supplier B'!H20</f>
        <v>1.6666666666666667</v>
      </c>
      <c r="M20" s="38" t="str">
        <f>'Supplier B'!I20</f>
        <v>Lorem Ipsum Lorem Ipsum Lorem Ipsum Lorem Ipsum Lorem Ipsum</v>
      </c>
      <c r="O20" s="31">
        <f>'Supplier C'!G20</f>
        <v>8</v>
      </c>
      <c r="P20" s="32">
        <f>'Supplier C'!H20</f>
        <v>2.6666666666666665</v>
      </c>
      <c r="Q20" s="38" t="str">
        <f>'Supplier C'!I20</f>
        <v>Lorem Ipsum Lorem Ipsum Lorem Ipsum Lorem Ipsum Lorem Ipsum</v>
      </c>
      <c r="S20" s="31">
        <f>'Supplier D'!G20</f>
        <v>6</v>
      </c>
      <c r="T20" s="32">
        <f>'Supplier D'!H20</f>
        <v>2</v>
      </c>
      <c r="U20" s="38" t="str">
        <f>'Supplier D'!I20</f>
        <v>Lorem Ipsum Lorem Ipsum Lorem Ipsum Lorem Ipsum Lorem Ipsum</v>
      </c>
    </row>
    <row r="21" spans="2:21" ht="57" customHeight="1" x14ac:dyDescent="0.2">
      <c r="B21" s="6">
        <v>3</v>
      </c>
      <c r="C21" s="4" t="s">
        <v>30</v>
      </c>
      <c r="E21" s="34">
        <f>E$17/3</f>
        <v>3.3333333333333335</v>
      </c>
      <c r="G21" s="48">
        <f>'Supplier A'!G21</f>
        <v>5.666666666666667</v>
      </c>
      <c r="H21" s="35">
        <f>'Supplier A'!H21</f>
        <v>1.8888888888888891</v>
      </c>
      <c r="I21" s="39" t="str">
        <f>'Supplier A'!I21</f>
        <v>Lorem Ipsum Lorem Ipsum Lorem Ipsum Lorem Ipsum Lorem Ipsum</v>
      </c>
      <c r="K21" s="48">
        <f>'Supplier B'!G21</f>
        <v>5.666666666666667</v>
      </c>
      <c r="L21" s="35">
        <f>'Supplier B'!H21</f>
        <v>1.8888888888888891</v>
      </c>
      <c r="M21" s="39" t="str">
        <f>'Supplier B'!I21</f>
        <v>Lorem Ipsum Lorem Ipsum Lorem Ipsum Lorem Ipsum Lorem Ipsum</v>
      </c>
      <c r="O21" s="48">
        <f>'Supplier C'!G21</f>
        <v>7.666666666666667</v>
      </c>
      <c r="P21" s="35">
        <f>'Supplier C'!H21</f>
        <v>2.5555555555555558</v>
      </c>
      <c r="Q21" s="39" t="str">
        <f>'Supplier C'!I21</f>
        <v>Lorem Ipsum Lorem Ipsum Lorem Ipsum Lorem Ipsum Lorem Ipsum</v>
      </c>
      <c r="S21" s="48">
        <f>'Supplier D'!G21</f>
        <v>5</v>
      </c>
      <c r="T21" s="35">
        <f>'Supplier D'!H21</f>
        <v>1.6666666666666667</v>
      </c>
      <c r="U21" s="39" t="str">
        <f>'Supplier D'!I21</f>
        <v>Lorem Ipsum Lorem Ipsum Lorem Ipsum Lorem Ipsum Lorem Ipsum</v>
      </c>
    </row>
    <row r="22" spans="2:21" hidden="1" x14ac:dyDescent="0.2"/>
    <row r="23" spans="2:21" ht="15" hidden="1" x14ac:dyDescent="0.25">
      <c r="B23" s="7" t="s">
        <v>4</v>
      </c>
      <c r="C23" s="8" t="s">
        <v>34</v>
      </c>
      <c r="E23" s="42">
        <v>15</v>
      </c>
      <c r="G23" s="14" t="s">
        <v>84</v>
      </c>
      <c r="H23" s="24" t="s">
        <v>33</v>
      </c>
      <c r="I23" s="23" t="s">
        <v>32</v>
      </c>
      <c r="K23" s="14" t="s">
        <v>84</v>
      </c>
      <c r="L23" s="24" t="s">
        <v>33</v>
      </c>
      <c r="M23" s="23" t="s">
        <v>32</v>
      </c>
      <c r="O23" s="14" t="s">
        <v>84</v>
      </c>
      <c r="P23" s="24" t="s">
        <v>33</v>
      </c>
      <c r="Q23" s="23" t="s">
        <v>32</v>
      </c>
      <c r="S23" s="14" t="s">
        <v>84</v>
      </c>
      <c r="T23" s="24" t="s">
        <v>33</v>
      </c>
      <c r="U23" s="23" t="s">
        <v>32</v>
      </c>
    </row>
    <row r="24" spans="2:21" ht="8.25" hidden="1" customHeight="1" x14ac:dyDescent="0.25">
      <c r="B24" s="9"/>
      <c r="C24" s="10"/>
      <c r="E24" s="15"/>
      <c r="G24" s="11"/>
      <c r="H24" s="12"/>
      <c r="I24" s="13"/>
      <c r="K24" s="11"/>
      <c r="L24" s="12"/>
      <c r="M24" s="13"/>
      <c r="O24" s="11"/>
      <c r="P24" s="12"/>
      <c r="Q24" s="13"/>
      <c r="S24" s="11"/>
      <c r="T24" s="12"/>
      <c r="U24" s="13"/>
    </row>
    <row r="25" spans="2:21" ht="57" hidden="1" customHeight="1" x14ac:dyDescent="0.2">
      <c r="B25" s="5">
        <v>4</v>
      </c>
      <c r="C25" s="3" t="s">
        <v>35</v>
      </c>
      <c r="E25" s="33">
        <f>E$23/2</f>
        <v>7.5</v>
      </c>
      <c r="G25" s="31">
        <f>'Supplier A'!G25</f>
        <v>8.3333333333333339</v>
      </c>
      <c r="H25" s="32">
        <f>'Supplier A'!H25</f>
        <v>6.25</v>
      </c>
      <c r="I25" s="38" t="str">
        <f>'Supplier A'!I25</f>
        <v>Lorem Ipsum Lorem Ipsum Lorem Ipsum Lorem Ipsum Lorem Ipsum</v>
      </c>
      <c r="K25" s="31">
        <f>'Supplier B'!G25</f>
        <v>5</v>
      </c>
      <c r="L25" s="32">
        <f>'Supplier B'!H25</f>
        <v>3.75</v>
      </c>
      <c r="M25" s="38" t="str">
        <f>'Supplier B'!I25</f>
        <v>Lorem Ipsum Lorem Ipsum Lorem Ipsum Lorem Ipsum Lorem Ipsum</v>
      </c>
      <c r="O25" s="31">
        <f>'Supplier C'!G25</f>
        <v>9.3333333333333339</v>
      </c>
      <c r="P25" s="32">
        <f>'Supplier C'!H25</f>
        <v>7</v>
      </c>
      <c r="Q25" s="38" t="str">
        <f>'Supplier B'!I25</f>
        <v>Lorem Ipsum Lorem Ipsum Lorem Ipsum Lorem Ipsum Lorem Ipsum</v>
      </c>
      <c r="S25" s="31">
        <f>'Supplier D'!G25</f>
        <v>5.333333333333333</v>
      </c>
      <c r="T25" s="32">
        <f>'Supplier D'!H25</f>
        <v>4</v>
      </c>
      <c r="U25" s="38" t="str">
        <f>'Supplier B'!I25</f>
        <v>Lorem Ipsum Lorem Ipsum Lorem Ipsum Lorem Ipsum Lorem Ipsum</v>
      </c>
    </row>
    <row r="26" spans="2:21" ht="57" hidden="1" customHeight="1" x14ac:dyDescent="0.2">
      <c r="B26" s="6">
        <v>5</v>
      </c>
      <c r="C26" s="4" t="s">
        <v>36</v>
      </c>
      <c r="E26" s="34">
        <f>E$23/2</f>
        <v>7.5</v>
      </c>
      <c r="G26" s="48">
        <f>'Supplier A'!G26</f>
        <v>7</v>
      </c>
      <c r="H26" s="35">
        <f>'Supplier A'!H26</f>
        <v>5.25</v>
      </c>
      <c r="I26" s="39" t="str">
        <f>'Supplier A'!I26</f>
        <v>Lorem Ipsum Lorem Ipsum Lorem Ipsum Lorem Ipsum Lorem Ipsum</v>
      </c>
      <c r="K26" s="48">
        <f>'Supplier B'!G26</f>
        <v>6.333333333333333</v>
      </c>
      <c r="L26" s="35">
        <f>'Supplier B'!H26</f>
        <v>4.75</v>
      </c>
      <c r="M26" s="39" t="str">
        <f>'Supplier B'!I26</f>
        <v>Lorem Ipsum Lorem Ipsum Lorem Ipsum Lorem Ipsum Lorem Ipsum</v>
      </c>
      <c r="O26" s="48">
        <f>'Supplier C'!G26</f>
        <v>9</v>
      </c>
      <c r="P26" s="35">
        <f>'Supplier C'!H26</f>
        <v>6.75</v>
      </c>
      <c r="Q26" s="39" t="str">
        <f>'Supplier B'!I26</f>
        <v>Lorem Ipsum Lorem Ipsum Lorem Ipsum Lorem Ipsum Lorem Ipsum</v>
      </c>
      <c r="S26" s="48">
        <f>'Supplier D'!G26</f>
        <v>6</v>
      </c>
      <c r="T26" s="35">
        <f>'Supplier D'!H26</f>
        <v>4.5</v>
      </c>
      <c r="U26" s="39" t="str">
        <f>'Supplier B'!I26</f>
        <v>Lorem Ipsum Lorem Ipsum Lorem Ipsum Lorem Ipsum Lorem Ipsum</v>
      </c>
    </row>
    <row r="27" spans="2:21" hidden="1" x14ac:dyDescent="0.2"/>
    <row r="28" spans="2:21" ht="15" hidden="1" x14ac:dyDescent="0.25">
      <c r="B28" s="7" t="s">
        <v>5</v>
      </c>
      <c r="C28" s="8" t="s">
        <v>37</v>
      </c>
      <c r="E28" s="42">
        <v>15</v>
      </c>
      <c r="G28" s="14" t="s">
        <v>84</v>
      </c>
      <c r="H28" s="24" t="s">
        <v>33</v>
      </c>
      <c r="I28" s="23" t="s">
        <v>32</v>
      </c>
      <c r="K28" s="14" t="s">
        <v>84</v>
      </c>
      <c r="L28" s="24" t="s">
        <v>33</v>
      </c>
      <c r="M28" s="23" t="s">
        <v>32</v>
      </c>
      <c r="O28" s="14" t="s">
        <v>84</v>
      </c>
      <c r="P28" s="24" t="s">
        <v>33</v>
      </c>
      <c r="Q28" s="23" t="s">
        <v>32</v>
      </c>
      <c r="S28" s="14" t="s">
        <v>84</v>
      </c>
      <c r="T28" s="24" t="s">
        <v>33</v>
      </c>
      <c r="U28" s="23" t="s">
        <v>32</v>
      </c>
    </row>
    <row r="29" spans="2:21" ht="8.25" hidden="1" customHeight="1" x14ac:dyDescent="0.25">
      <c r="B29" s="9"/>
      <c r="C29" s="10"/>
      <c r="E29" s="15"/>
      <c r="G29" s="11"/>
      <c r="H29" s="12"/>
      <c r="I29" s="13"/>
      <c r="K29" s="11"/>
      <c r="L29" s="12"/>
      <c r="M29" s="13"/>
      <c r="O29" s="11"/>
      <c r="P29" s="12"/>
      <c r="Q29" s="13"/>
      <c r="S29" s="11"/>
      <c r="T29" s="12"/>
      <c r="U29" s="13"/>
    </row>
    <row r="30" spans="2:21" ht="57" hidden="1" customHeight="1" x14ac:dyDescent="0.2">
      <c r="B30" s="5">
        <v>6</v>
      </c>
      <c r="C30" s="3" t="s">
        <v>38</v>
      </c>
      <c r="E30" s="33">
        <f>E$28/3</f>
        <v>5</v>
      </c>
      <c r="G30" s="31">
        <f>'Supplier A'!G30</f>
        <v>8.3333333333333339</v>
      </c>
      <c r="H30" s="32">
        <f>'Supplier A'!H30</f>
        <v>4.166666666666667</v>
      </c>
      <c r="I30" s="38" t="str">
        <f>'Supplier A'!I30</f>
        <v>Lorem Ipsum Lorem Ipsum Lorem Ipsum Lorem Ipsum Lorem Ipsum</v>
      </c>
      <c r="K30" s="31">
        <f>'Supplier B'!G30</f>
        <v>6.333333333333333</v>
      </c>
      <c r="L30" s="32">
        <f>'Supplier B'!H30</f>
        <v>3.1666666666666665</v>
      </c>
      <c r="M30" s="38" t="str">
        <f>'Supplier B'!I30</f>
        <v>Lorem Ipsum Lorem Ipsum Lorem Ipsum Lorem Ipsum Lorem Ipsum</v>
      </c>
      <c r="O30" s="31">
        <f>'Supplier C'!G30</f>
        <v>7.666666666666667</v>
      </c>
      <c r="P30" s="32">
        <f>'Supplier C'!H30</f>
        <v>3.8333333333333335</v>
      </c>
      <c r="Q30" s="38" t="str">
        <f>'Supplier B'!I30</f>
        <v>Lorem Ipsum Lorem Ipsum Lorem Ipsum Lorem Ipsum Lorem Ipsum</v>
      </c>
      <c r="S30" s="31">
        <f>'Supplier D'!G30</f>
        <v>5.333333333333333</v>
      </c>
      <c r="T30" s="32">
        <f>'Supplier D'!H30</f>
        <v>2.6666666666666665</v>
      </c>
      <c r="U30" s="38" t="str">
        <f>'Supplier B'!I30</f>
        <v>Lorem Ipsum Lorem Ipsum Lorem Ipsum Lorem Ipsum Lorem Ipsum</v>
      </c>
    </row>
    <row r="31" spans="2:21" ht="57" hidden="1" customHeight="1" x14ac:dyDescent="0.2">
      <c r="B31" s="5">
        <v>7</v>
      </c>
      <c r="C31" s="3" t="s">
        <v>39</v>
      </c>
      <c r="E31" s="33">
        <f t="shared" ref="E31:E32" si="0">E$28/3</f>
        <v>5</v>
      </c>
      <c r="G31" s="31">
        <f>'Supplier A'!G31</f>
        <v>6.333333333333333</v>
      </c>
      <c r="H31" s="32">
        <f>'Supplier A'!H31</f>
        <v>3.1666666666666665</v>
      </c>
      <c r="I31" s="38" t="str">
        <f>'Supplier A'!I31</f>
        <v>Lorem Ipsum Lorem Ipsum Lorem Ipsum Lorem Ipsum Lorem Ipsum</v>
      </c>
      <c r="K31" s="31">
        <f>'Supplier B'!G31</f>
        <v>6.333333333333333</v>
      </c>
      <c r="L31" s="32">
        <f>'Supplier B'!H31</f>
        <v>3.1666666666666665</v>
      </c>
      <c r="M31" s="38" t="str">
        <f>'Supplier B'!I31</f>
        <v>Lorem Ipsum Lorem Ipsum Lorem Ipsum Lorem Ipsum Lorem Ipsum</v>
      </c>
      <c r="O31" s="31">
        <f>'Supplier C'!G31</f>
        <v>8.6666666666666661</v>
      </c>
      <c r="P31" s="32">
        <f>'Supplier C'!H31</f>
        <v>4.333333333333333</v>
      </c>
      <c r="Q31" s="38" t="str">
        <f>'Supplier B'!I31</f>
        <v>Lorem Ipsum Lorem Ipsum Lorem Ipsum Lorem Ipsum Lorem Ipsum</v>
      </c>
      <c r="S31" s="31">
        <f>'Supplier D'!G31</f>
        <v>5.666666666666667</v>
      </c>
      <c r="T31" s="32">
        <f>'Supplier D'!H31</f>
        <v>2.8333333333333335</v>
      </c>
      <c r="U31" s="38" t="str">
        <f>'Supplier B'!I31</f>
        <v>Lorem Ipsum Lorem Ipsum Lorem Ipsum Lorem Ipsum Lorem Ipsum</v>
      </c>
    </row>
    <row r="32" spans="2:21" ht="57" hidden="1" customHeight="1" x14ac:dyDescent="0.2">
      <c r="B32" s="6">
        <v>8</v>
      </c>
      <c r="C32" s="4" t="s">
        <v>40</v>
      </c>
      <c r="E32" s="34">
        <f t="shared" si="0"/>
        <v>5</v>
      </c>
      <c r="G32" s="48">
        <f>'Supplier A'!G32</f>
        <v>7.333333333333333</v>
      </c>
      <c r="H32" s="35">
        <f>'Supplier A'!H32</f>
        <v>3.6666666666666665</v>
      </c>
      <c r="I32" s="39" t="str">
        <f>'Supplier A'!I32</f>
        <v>Lorem Ipsum Lorem Ipsum Lorem Ipsum Lorem Ipsum Lorem Ipsum</v>
      </c>
      <c r="K32" s="48">
        <f>'Supplier B'!G32</f>
        <v>6.666666666666667</v>
      </c>
      <c r="L32" s="35">
        <f>'Supplier B'!H32</f>
        <v>3.3333333333333335</v>
      </c>
      <c r="M32" s="39" t="str">
        <f>'Supplier B'!I32</f>
        <v>Lorem Ipsum Lorem Ipsum Lorem Ipsum Lorem Ipsum Lorem Ipsum</v>
      </c>
      <c r="O32" s="48">
        <f>'Supplier C'!G32</f>
        <v>8.6666666666666661</v>
      </c>
      <c r="P32" s="35">
        <f>'Supplier C'!H32</f>
        <v>4.333333333333333</v>
      </c>
      <c r="Q32" s="39" t="str">
        <f>'Supplier B'!I32</f>
        <v>Lorem Ipsum Lorem Ipsum Lorem Ipsum Lorem Ipsum Lorem Ipsum</v>
      </c>
      <c r="S32" s="48">
        <f>'Supplier D'!G32</f>
        <v>4.666666666666667</v>
      </c>
      <c r="T32" s="35">
        <f>'Supplier D'!H32</f>
        <v>2.3333333333333335</v>
      </c>
      <c r="U32" s="39" t="str">
        <f>'Supplier B'!I32</f>
        <v>Lorem Ipsum Lorem Ipsum Lorem Ipsum Lorem Ipsum Lorem Ipsum</v>
      </c>
    </row>
    <row r="33" spans="2:21" hidden="1" x14ac:dyDescent="0.2"/>
    <row r="34" spans="2:21" ht="15" hidden="1" x14ac:dyDescent="0.25">
      <c r="B34" s="7" t="s">
        <v>6</v>
      </c>
      <c r="C34" s="8" t="s">
        <v>41</v>
      </c>
      <c r="E34" s="42">
        <v>10</v>
      </c>
      <c r="G34" s="14" t="s">
        <v>84</v>
      </c>
      <c r="H34" s="24" t="s">
        <v>33</v>
      </c>
      <c r="I34" s="23" t="s">
        <v>32</v>
      </c>
      <c r="K34" s="14" t="s">
        <v>84</v>
      </c>
      <c r="L34" s="24" t="s">
        <v>33</v>
      </c>
      <c r="M34" s="23" t="s">
        <v>32</v>
      </c>
      <c r="O34" s="14" t="s">
        <v>84</v>
      </c>
      <c r="P34" s="24" t="s">
        <v>33</v>
      </c>
      <c r="Q34" s="23" t="s">
        <v>32</v>
      </c>
      <c r="S34" s="14" t="s">
        <v>84</v>
      </c>
      <c r="T34" s="24" t="s">
        <v>33</v>
      </c>
      <c r="U34" s="23" t="s">
        <v>32</v>
      </c>
    </row>
    <row r="35" spans="2:21" ht="8.25" hidden="1" customHeight="1" x14ac:dyDescent="0.25">
      <c r="B35" s="9"/>
      <c r="C35" s="10"/>
      <c r="E35" s="15"/>
      <c r="G35" s="11"/>
      <c r="H35" s="12"/>
      <c r="I35" s="13"/>
      <c r="K35" s="11"/>
      <c r="L35" s="12"/>
      <c r="M35" s="13"/>
      <c r="O35" s="11"/>
      <c r="P35" s="12"/>
      <c r="Q35" s="13"/>
      <c r="S35" s="11"/>
      <c r="T35" s="12"/>
      <c r="U35" s="13"/>
    </row>
    <row r="36" spans="2:21" ht="57" hidden="1" customHeight="1" x14ac:dyDescent="0.2">
      <c r="B36" s="5">
        <v>9</v>
      </c>
      <c r="C36" s="3" t="s">
        <v>42</v>
      </c>
      <c r="E36" s="33">
        <f>E$34/2</f>
        <v>5</v>
      </c>
      <c r="G36" s="31">
        <f>'Supplier A'!G36</f>
        <v>7.666666666666667</v>
      </c>
      <c r="H36" s="32">
        <f>'Supplier A'!H36</f>
        <v>3.8333333333333335</v>
      </c>
      <c r="I36" s="38" t="str">
        <f>'Supplier A'!I36</f>
        <v>Lorem Ipsum Lorem Ipsum Lorem Ipsum Lorem Ipsum Lorem Ipsum</v>
      </c>
      <c r="K36" s="31">
        <f>'Supplier B'!G36</f>
        <v>7</v>
      </c>
      <c r="L36" s="32">
        <f>'Supplier B'!H36</f>
        <v>3.5</v>
      </c>
      <c r="M36" s="38" t="str">
        <f>'Supplier B'!I36</f>
        <v>Lorem Ipsum Lorem Ipsum Lorem Ipsum Lorem Ipsum Lorem Ipsum</v>
      </c>
      <c r="O36" s="31">
        <f>'Supplier C'!G36</f>
        <v>9.6666666666666661</v>
      </c>
      <c r="P36" s="32">
        <f>'Supplier C'!H36</f>
        <v>4.833333333333333</v>
      </c>
      <c r="Q36" s="38" t="str">
        <f>'Supplier B'!I36</f>
        <v>Lorem Ipsum Lorem Ipsum Lorem Ipsum Lorem Ipsum Lorem Ipsum</v>
      </c>
      <c r="S36" s="31">
        <f>'Supplier D'!G36</f>
        <v>4.333333333333333</v>
      </c>
      <c r="T36" s="32">
        <f>'Supplier D'!H36</f>
        <v>2.1666666666666665</v>
      </c>
      <c r="U36" s="38" t="str">
        <f>'Supplier B'!I36</f>
        <v>Lorem Ipsum Lorem Ipsum Lorem Ipsum Lorem Ipsum Lorem Ipsum</v>
      </c>
    </row>
    <row r="37" spans="2:21" ht="57" hidden="1" customHeight="1" x14ac:dyDescent="0.2">
      <c r="B37" s="6">
        <v>10</v>
      </c>
      <c r="C37" s="4" t="s">
        <v>43</v>
      </c>
      <c r="E37" s="34">
        <f>E$34/2</f>
        <v>5</v>
      </c>
      <c r="G37" s="48">
        <f>'Supplier A'!G37</f>
        <v>6.666666666666667</v>
      </c>
      <c r="H37" s="35">
        <f>'Supplier A'!H37</f>
        <v>3.3333333333333335</v>
      </c>
      <c r="I37" s="39" t="str">
        <f>'Supplier A'!I37</f>
        <v>Lorem Ipsum Lorem Ipsum Lorem Ipsum Lorem Ipsum Lorem Ipsum</v>
      </c>
      <c r="K37" s="48">
        <f>'Supplier B'!G37</f>
        <v>6.666666666666667</v>
      </c>
      <c r="L37" s="35">
        <f>'Supplier B'!H37</f>
        <v>3.3333333333333335</v>
      </c>
      <c r="M37" s="39" t="str">
        <f>'Supplier B'!I37</f>
        <v>Lorem Ipsum Lorem Ipsum Lorem Ipsum Lorem Ipsum Lorem Ipsum</v>
      </c>
      <c r="O37" s="48">
        <f>'Supplier C'!G37</f>
        <v>8.6666666666666661</v>
      </c>
      <c r="P37" s="35">
        <f>'Supplier C'!H37</f>
        <v>4.333333333333333</v>
      </c>
      <c r="Q37" s="39" t="str">
        <f>'Supplier B'!I37</f>
        <v>Lorem Ipsum Lorem Ipsum Lorem Ipsum Lorem Ipsum Lorem Ipsum</v>
      </c>
      <c r="S37" s="48">
        <f>'Supplier D'!G37</f>
        <v>5.666666666666667</v>
      </c>
      <c r="T37" s="35">
        <f>'Supplier D'!H37</f>
        <v>2.8333333333333335</v>
      </c>
      <c r="U37" s="39" t="str">
        <f>'Supplier B'!I37</f>
        <v>Lorem Ipsum Lorem Ipsum Lorem Ipsum Lorem Ipsum Lorem Ipsum</v>
      </c>
    </row>
    <row r="38" spans="2:21" hidden="1" x14ac:dyDescent="0.2"/>
    <row r="39" spans="2:21" ht="15" hidden="1" x14ac:dyDescent="0.25">
      <c r="B39" s="7" t="s">
        <v>7</v>
      </c>
      <c r="C39" s="8" t="s">
        <v>44</v>
      </c>
      <c r="E39" s="42">
        <v>10</v>
      </c>
      <c r="G39" s="14" t="s">
        <v>84</v>
      </c>
      <c r="H39" s="24" t="s">
        <v>33</v>
      </c>
      <c r="I39" s="23" t="s">
        <v>32</v>
      </c>
      <c r="K39" s="14" t="s">
        <v>84</v>
      </c>
      <c r="L39" s="24" t="s">
        <v>33</v>
      </c>
      <c r="M39" s="23" t="s">
        <v>32</v>
      </c>
      <c r="O39" s="14" t="s">
        <v>84</v>
      </c>
      <c r="P39" s="24" t="s">
        <v>33</v>
      </c>
      <c r="Q39" s="23" t="s">
        <v>32</v>
      </c>
      <c r="S39" s="14" t="s">
        <v>84</v>
      </c>
      <c r="T39" s="24" t="s">
        <v>33</v>
      </c>
      <c r="U39" s="23" t="s">
        <v>32</v>
      </c>
    </row>
    <row r="40" spans="2:21" ht="8.25" hidden="1" customHeight="1" x14ac:dyDescent="0.25">
      <c r="B40" s="9"/>
      <c r="C40" s="10"/>
      <c r="E40" s="15"/>
      <c r="G40" s="11"/>
      <c r="H40" s="12"/>
      <c r="I40" s="13"/>
      <c r="K40" s="11"/>
      <c r="L40" s="12"/>
      <c r="M40" s="13"/>
      <c r="O40" s="11"/>
      <c r="P40" s="12"/>
      <c r="Q40" s="13"/>
      <c r="S40" s="11"/>
      <c r="T40" s="12"/>
      <c r="U40" s="13"/>
    </row>
    <row r="41" spans="2:21" ht="57" hidden="1" customHeight="1" x14ac:dyDescent="0.2">
      <c r="B41" s="5">
        <v>11</v>
      </c>
      <c r="C41" s="3" t="s">
        <v>45</v>
      </c>
      <c r="E41" s="33">
        <f>E$39/2</f>
        <v>5</v>
      </c>
      <c r="G41" s="31">
        <f>'Supplier A'!G41</f>
        <v>7</v>
      </c>
      <c r="H41" s="32">
        <f>'Supplier A'!H41</f>
        <v>3.5</v>
      </c>
      <c r="I41" s="38" t="str">
        <f>'Supplier A'!I41</f>
        <v>Lorem Ipsum Lorem Ipsum Lorem Ipsum Lorem Ipsum Lorem Ipsum</v>
      </c>
      <c r="K41" s="31">
        <f>'Supplier B'!G41</f>
        <v>6.333333333333333</v>
      </c>
      <c r="L41" s="32">
        <f>'Supplier B'!H41</f>
        <v>3.1666666666666665</v>
      </c>
      <c r="M41" s="38" t="str">
        <f>'Supplier B'!I41</f>
        <v>Lorem Ipsum Lorem Ipsum Lorem Ipsum Lorem Ipsum Lorem Ipsum</v>
      </c>
      <c r="O41" s="31">
        <f>'Supplier C'!G41</f>
        <v>8</v>
      </c>
      <c r="P41" s="32">
        <f>'Supplier C'!H41</f>
        <v>4</v>
      </c>
      <c r="Q41" s="38" t="str">
        <f>'Supplier B'!I41</f>
        <v>Lorem Ipsum Lorem Ipsum Lorem Ipsum Lorem Ipsum Lorem Ipsum</v>
      </c>
      <c r="S41" s="31">
        <f>'Supplier D'!G41</f>
        <v>6</v>
      </c>
      <c r="T41" s="32">
        <f>'Supplier D'!H41</f>
        <v>3</v>
      </c>
      <c r="U41" s="38" t="str">
        <f>'Supplier B'!I41</f>
        <v>Lorem Ipsum Lorem Ipsum Lorem Ipsum Lorem Ipsum Lorem Ipsum</v>
      </c>
    </row>
    <row r="42" spans="2:21" ht="57" hidden="1" customHeight="1" x14ac:dyDescent="0.2">
      <c r="B42" s="6">
        <v>12</v>
      </c>
      <c r="C42" s="4" t="s">
        <v>46</v>
      </c>
      <c r="E42" s="34">
        <f>E$39/2</f>
        <v>5</v>
      </c>
      <c r="G42" s="48">
        <f>'Supplier A'!G42</f>
        <v>7.666666666666667</v>
      </c>
      <c r="H42" s="35">
        <f>'Supplier A'!H42</f>
        <v>3.8333333333333335</v>
      </c>
      <c r="I42" s="39" t="str">
        <f>'Supplier A'!I42</f>
        <v>Lorem Ipsum Lorem Ipsum Lorem Ipsum Lorem Ipsum Lorem Ipsum</v>
      </c>
      <c r="K42" s="48">
        <f>'Supplier B'!G42</f>
        <v>7</v>
      </c>
      <c r="L42" s="35">
        <f>'Supplier B'!H42</f>
        <v>3.5</v>
      </c>
      <c r="M42" s="39" t="str">
        <f>'Supplier B'!I42</f>
        <v>Lorem Ipsum Lorem Ipsum Lorem Ipsum Lorem Ipsum Lorem Ipsum</v>
      </c>
      <c r="O42" s="48">
        <f>'Supplier C'!G42</f>
        <v>8</v>
      </c>
      <c r="P42" s="35">
        <f>'Supplier C'!H42</f>
        <v>4</v>
      </c>
      <c r="Q42" s="39" t="str">
        <f>'Supplier B'!I42</f>
        <v>Lorem Ipsum Lorem Ipsum Lorem Ipsum Lorem Ipsum Lorem Ipsum</v>
      </c>
      <c r="S42" s="48">
        <f>'Supplier D'!G42</f>
        <v>6</v>
      </c>
      <c r="T42" s="35">
        <f>'Supplier D'!H42</f>
        <v>3</v>
      </c>
      <c r="U42" s="39" t="str">
        <f>'Supplier B'!I42</f>
        <v>Lorem Ipsum Lorem Ipsum Lorem Ipsum Lorem Ipsum Lorem Ipsum</v>
      </c>
    </row>
    <row r="43" spans="2:21" x14ac:dyDescent="0.2"/>
    <row r="44" spans="2:21" ht="15" x14ac:dyDescent="0.25">
      <c r="B44" s="25" t="s">
        <v>8</v>
      </c>
      <c r="C44" s="29" t="s">
        <v>18</v>
      </c>
      <c r="E44" s="30">
        <f>SUM(E46,E51)</f>
        <v>40</v>
      </c>
      <c r="G44" s="27"/>
      <c r="H44" s="28"/>
      <c r="I44" s="26"/>
      <c r="K44" s="27"/>
      <c r="L44" s="28"/>
      <c r="M44" s="26"/>
      <c r="O44" s="27"/>
      <c r="P44" s="28"/>
      <c r="Q44" s="26"/>
      <c r="S44" s="27"/>
      <c r="T44" s="28"/>
      <c r="U44" s="26"/>
    </row>
    <row r="45" spans="2:21" x14ac:dyDescent="0.2"/>
    <row r="46" spans="2:21" ht="15" x14ac:dyDescent="0.25">
      <c r="B46" s="7" t="s">
        <v>9</v>
      </c>
      <c r="C46" s="8" t="s">
        <v>47</v>
      </c>
      <c r="E46" s="42">
        <f>SUM(E48:E49)</f>
        <v>30</v>
      </c>
      <c r="G46" s="14" t="s">
        <v>58</v>
      </c>
      <c r="H46" s="24" t="s">
        <v>33</v>
      </c>
      <c r="I46" s="23" t="s">
        <v>59</v>
      </c>
      <c r="K46" s="14" t="s">
        <v>58</v>
      </c>
      <c r="L46" s="24" t="s">
        <v>33</v>
      </c>
      <c r="M46" s="23" t="s">
        <v>59</v>
      </c>
      <c r="O46" s="14" t="s">
        <v>58</v>
      </c>
      <c r="P46" s="24" t="s">
        <v>33</v>
      </c>
      <c r="Q46" s="23" t="s">
        <v>59</v>
      </c>
      <c r="S46" s="14" t="s">
        <v>58</v>
      </c>
      <c r="T46" s="24" t="s">
        <v>33</v>
      </c>
      <c r="U46" s="23" t="s">
        <v>59</v>
      </c>
    </row>
    <row r="47" spans="2:21" ht="8.25" customHeight="1" x14ac:dyDescent="0.25">
      <c r="B47" s="9"/>
      <c r="C47" s="10"/>
      <c r="E47" s="15"/>
      <c r="G47" s="11"/>
      <c r="H47" s="12"/>
      <c r="I47" s="13"/>
      <c r="K47" s="11"/>
      <c r="L47" s="12"/>
      <c r="M47" s="13"/>
      <c r="O47" s="11"/>
      <c r="P47" s="12"/>
      <c r="Q47" s="13"/>
      <c r="S47" s="11"/>
      <c r="T47" s="12"/>
      <c r="U47" s="13"/>
    </row>
    <row r="48" spans="2:21" ht="57" customHeight="1" x14ac:dyDescent="0.2">
      <c r="B48" s="5">
        <v>13</v>
      </c>
      <c r="C48" s="3" t="s">
        <v>48</v>
      </c>
      <c r="E48" s="33">
        <v>15</v>
      </c>
      <c r="G48" s="89">
        <f>'Supplier A'!G48</f>
        <v>7300000000</v>
      </c>
      <c r="H48" s="32">
        <f>'Supplier A'!H48</f>
        <v>12.534246575342467</v>
      </c>
      <c r="I48" s="36">
        <v>6100000000</v>
      </c>
      <c r="K48" s="89">
        <f>'Supplier B'!G48</f>
        <v>7900000000</v>
      </c>
      <c r="L48" s="32">
        <f>'Supplier B'!H48</f>
        <v>11.582278481012658</v>
      </c>
      <c r="M48" s="38">
        <f>I48</f>
        <v>6100000000</v>
      </c>
      <c r="O48" s="89">
        <f>'Supplier C'!G48</f>
        <v>6100000000</v>
      </c>
      <c r="P48" s="32">
        <f>'Supplier C'!H48</f>
        <v>15</v>
      </c>
      <c r="Q48" s="38">
        <f>I48</f>
        <v>6100000000</v>
      </c>
      <c r="S48" s="89">
        <f>'Supplier D'!G48</f>
        <v>8200000000</v>
      </c>
      <c r="T48" s="32">
        <f>'Supplier D'!H48</f>
        <v>11.158536585365853</v>
      </c>
      <c r="U48" s="38">
        <f>I48</f>
        <v>6100000000</v>
      </c>
    </row>
    <row r="49" spans="2:21" ht="57" customHeight="1" x14ac:dyDescent="0.2">
      <c r="B49" s="6">
        <v>14</v>
      </c>
      <c r="C49" s="4" t="s">
        <v>49</v>
      </c>
      <c r="E49" s="34">
        <v>15</v>
      </c>
      <c r="G49" s="41">
        <f>'Supplier A'!G49</f>
        <v>0.09</v>
      </c>
      <c r="H49" s="35">
        <f>'Supplier A'!H49</f>
        <v>11.25</v>
      </c>
      <c r="I49" s="46">
        <v>0.12</v>
      </c>
      <c r="K49" s="41">
        <f>'Supplier B'!G49</f>
        <v>8.5000000000000006E-2</v>
      </c>
      <c r="L49" s="35">
        <f>'Supplier B'!H49</f>
        <v>10.625000000000002</v>
      </c>
      <c r="M49" s="49">
        <f>I49</f>
        <v>0.12</v>
      </c>
      <c r="O49" s="41">
        <f>'Supplier C'!G49</f>
        <v>0.12</v>
      </c>
      <c r="P49" s="35">
        <f>'Supplier C'!H49</f>
        <v>14.999999999999998</v>
      </c>
      <c r="Q49" s="49">
        <f>I49</f>
        <v>0.12</v>
      </c>
      <c r="S49" s="41">
        <f>'Supplier D'!G49</f>
        <v>6.5000000000000002E-2</v>
      </c>
      <c r="T49" s="35">
        <f>'Supplier D'!H49</f>
        <v>8.1250000000000018</v>
      </c>
      <c r="U49" s="49">
        <f>I49</f>
        <v>0.12</v>
      </c>
    </row>
    <row r="50" spans="2:21" x14ac:dyDescent="0.2"/>
    <row r="51" spans="2:21" ht="15" x14ac:dyDescent="0.25">
      <c r="B51" s="7" t="s">
        <v>10</v>
      </c>
      <c r="C51" s="8" t="s">
        <v>50</v>
      </c>
      <c r="E51" s="42">
        <v>10</v>
      </c>
      <c r="G51" s="14" t="s">
        <v>84</v>
      </c>
      <c r="H51" s="24" t="s">
        <v>33</v>
      </c>
      <c r="I51" s="23" t="s">
        <v>32</v>
      </c>
      <c r="K51" s="14" t="s">
        <v>84</v>
      </c>
      <c r="L51" s="24" t="s">
        <v>33</v>
      </c>
      <c r="M51" s="23" t="s">
        <v>32</v>
      </c>
      <c r="O51" s="14" t="s">
        <v>84</v>
      </c>
      <c r="P51" s="24" t="s">
        <v>33</v>
      </c>
      <c r="Q51" s="23" t="s">
        <v>32</v>
      </c>
      <c r="S51" s="14" t="s">
        <v>84</v>
      </c>
      <c r="T51" s="24" t="s">
        <v>33</v>
      </c>
      <c r="U51" s="23" t="s">
        <v>32</v>
      </c>
    </row>
    <row r="52" spans="2:21" ht="8.25" customHeight="1" x14ac:dyDescent="0.25">
      <c r="B52" s="9"/>
      <c r="C52" s="10"/>
      <c r="E52" s="15"/>
      <c r="G52" s="11"/>
      <c r="H52" s="12"/>
      <c r="I52" s="13"/>
      <c r="K52" s="11"/>
      <c r="L52" s="12"/>
      <c r="M52" s="13"/>
      <c r="O52" s="11"/>
      <c r="P52" s="12"/>
      <c r="Q52" s="13"/>
      <c r="S52" s="11"/>
      <c r="T52" s="12"/>
      <c r="U52" s="13"/>
    </row>
    <row r="53" spans="2:21" ht="57" customHeight="1" x14ac:dyDescent="0.2">
      <c r="B53" s="5">
        <v>15</v>
      </c>
      <c r="C53" s="3" t="s">
        <v>51</v>
      </c>
      <c r="E53" s="33">
        <f>E$51/6</f>
        <v>1.6666666666666667</v>
      </c>
      <c r="G53" s="31">
        <f>'Supplier A'!G53</f>
        <v>7.666666666666667</v>
      </c>
      <c r="H53" s="32">
        <f>'Supplier A'!H53</f>
        <v>1.2777777777777779</v>
      </c>
      <c r="I53" s="38" t="str">
        <f>'Supplier A'!I53</f>
        <v>Lorem Ipsum Lorem Ipsum Lorem Ipsum Lorem Ipsum Lorem Ipsum</v>
      </c>
      <c r="K53" s="31">
        <f>'Supplier B'!G53</f>
        <v>6.666666666666667</v>
      </c>
      <c r="L53" s="32">
        <f>'Supplier B'!H53</f>
        <v>1.1111111111111112</v>
      </c>
      <c r="M53" s="38" t="str">
        <f>'Supplier B'!I53</f>
        <v>Lorem Ipsum Lorem Ipsum Lorem Ipsum Lorem Ipsum Lorem Ipsum</v>
      </c>
      <c r="O53" s="31">
        <f>'Supplier C'!G53</f>
        <v>9</v>
      </c>
      <c r="P53" s="32">
        <f>'Supplier C'!H53</f>
        <v>1.5</v>
      </c>
      <c r="Q53" s="38" t="str">
        <f>'Supplier C'!I53</f>
        <v>Lorem Ipsum Lorem Ipsum Lorem Ipsum Lorem Ipsum Lorem Ipsum</v>
      </c>
      <c r="S53" s="31">
        <f>'Supplier D'!G53</f>
        <v>4</v>
      </c>
      <c r="T53" s="32">
        <f>'Supplier D'!H53</f>
        <v>0.66666666666666663</v>
      </c>
      <c r="U53" s="38" t="str">
        <f>'Supplier D'!I53</f>
        <v>Lorem Ipsum Lorem Ipsum Lorem Ipsum Lorem Ipsum Lorem Ipsum</v>
      </c>
    </row>
    <row r="54" spans="2:21" ht="57" customHeight="1" x14ac:dyDescent="0.2">
      <c r="B54" s="5">
        <v>16</v>
      </c>
      <c r="C54" s="3" t="s">
        <v>52</v>
      </c>
      <c r="E54" s="33">
        <f t="shared" ref="E54:E58" si="1">E$51/6</f>
        <v>1.6666666666666667</v>
      </c>
      <c r="G54" s="31">
        <f>'Supplier A'!G54</f>
        <v>6.666666666666667</v>
      </c>
      <c r="H54" s="32">
        <f>'Supplier A'!H54</f>
        <v>1.1111111111111114</v>
      </c>
      <c r="I54" s="38" t="str">
        <f>'Supplier A'!I54</f>
        <v>Lorem Ipsum Lorem Ipsum Lorem Ipsum Lorem Ipsum Lorem Ipsum</v>
      </c>
      <c r="K54" s="31">
        <f>'Supplier B'!G54</f>
        <v>6.333333333333333</v>
      </c>
      <c r="L54" s="32">
        <f>'Supplier B'!H54</f>
        <v>1.0555555555555556</v>
      </c>
      <c r="M54" s="38" t="str">
        <f>'Supplier B'!I54</f>
        <v>Lorem Ipsum Lorem Ipsum Lorem Ipsum Lorem Ipsum Lorem Ipsum</v>
      </c>
      <c r="O54" s="31">
        <f>'Supplier C'!G54</f>
        <v>8.3333333333333339</v>
      </c>
      <c r="P54" s="32">
        <f>'Supplier C'!H54</f>
        <v>1.3888888888888886</v>
      </c>
      <c r="Q54" s="38" t="str">
        <f>'Supplier C'!I54</f>
        <v>Lorem Ipsum Lorem Ipsum Lorem Ipsum Lorem Ipsum Lorem Ipsum</v>
      </c>
      <c r="S54" s="31">
        <f>'Supplier D'!G54</f>
        <v>5.666666666666667</v>
      </c>
      <c r="T54" s="32">
        <f>'Supplier D'!H54</f>
        <v>0.94444444444444453</v>
      </c>
      <c r="U54" s="38" t="str">
        <f>'Supplier D'!I54</f>
        <v>Lorem Ipsum Lorem Ipsum Lorem Ipsum Lorem Ipsum Lorem Ipsum</v>
      </c>
    </row>
    <row r="55" spans="2:21" ht="57" customHeight="1" x14ac:dyDescent="0.2">
      <c r="B55" s="5">
        <v>17</v>
      </c>
      <c r="C55" s="3" t="s">
        <v>53</v>
      </c>
      <c r="E55" s="33">
        <f t="shared" si="1"/>
        <v>1.6666666666666667</v>
      </c>
      <c r="G55" s="31">
        <f>'Supplier A'!G55</f>
        <v>7.333333333333333</v>
      </c>
      <c r="H55" s="32">
        <f>'Supplier A'!H55</f>
        <v>1.2222222222222223</v>
      </c>
      <c r="I55" s="38" t="str">
        <f>'Supplier A'!I55</f>
        <v>Lorem Ipsum Lorem Ipsum Lorem Ipsum Lorem Ipsum Lorem Ipsum</v>
      </c>
      <c r="K55" s="31">
        <f>'Supplier B'!G55</f>
        <v>5.333333333333333</v>
      </c>
      <c r="L55" s="32">
        <f>'Supplier B'!H55</f>
        <v>0.88888888888888884</v>
      </c>
      <c r="M55" s="38" t="str">
        <f>'Supplier B'!I55</f>
        <v>Lorem Ipsum Lorem Ipsum Lorem Ipsum Lorem Ipsum Lorem Ipsum</v>
      </c>
      <c r="O55" s="31">
        <f>'Supplier C'!G55</f>
        <v>8.6666666666666661</v>
      </c>
      <c r="P55" s="32">
        <f>'Supplier C'!H55</f>
        <v>1.4444444444444446</v>
      </c>
      <c r="Q55" s="38" t="str">
        <f>'Supplier C'!I55</f>
        <v>Lorem Ipsum Lorem Ipsum Lorem Ipsum Lorem Ipsum Lorem Ipsum</v>
      </c>
      <c r="S55" s="31">
        <f>'Supplier D'!G55</f>
        <v>5.666666666666667</v>
      </c>
      <c r="T55" s="32">
        <f>'Supplier D'!H55</f>
        <v>0.94444444444444453</v>
      </c>
      <c r="U55" s="38" t="str">
        <f>'Supplier D'!I55</f>
        <v>Lorem Ipsum Lorem Ipsum Lorem Ipsum Lorem Ipsum Lorem Ipsum</v>
      </c>
    </row>
    <row r="56" spans="2:21" ht="57" customHeight="1" x14ac:dyDescent="0.2">
      <c r="B56" s="5">
        <v>18</v>
      </c>
      <c r="C56" s="3" t="s">
        <v>54</v>
      </c>
      <c r="E56" s="33">
        <f t="shared" si="1"/>
        <v>1.6666666666666667</v>
      </c>
      <c r="G56" s="31">
        <f>'Supplier A'!G56</f>
        <v>7.333333333333333</v>
      </c>
      <c r="H56" s="32">
        <f>'Supplier A'!H56</f>
        <v>1.2222222222222221</v>
      </c>
      <c r="I56" s="38" t="str">
        <f>'Supplier A'!I56</f>
        <v>Lorem Ipsum Lorem Ipsum Lorem Ipsum Lorem Ipsum Lorem Ipsum</v>
      </c>
      <c r="K56" s="31">
        <f>'Supplier B'!G56</f>
        <v>5.666666666666667</v>
      </c>
      <c r="L56" s="32">
        <f>'Supplier B'!H56</f>
        <v>0.94444444444444453</v>
      </c>
      <c r="M56" s="38" t="str">
        <f>'Supplier B'!I56</f>
        <v>Lorem Ipsum Lorem Ipsum Lorem Ipsum Lorem Ipsum Lorem Ipsum</v>
      </c>
      <c r="O56" s="31">
        <f>'Supplier C'!G56</f>
        <v>8.6666666666666661</v>
      </c>
      <c r="P56" s="32">
        <f>'Supplier C'!H56</f>
        <v>1.4444444444444446</v>
      </c>
      <c r="Q56" s="38" t="str">
        <f>'Supplier C'!I56</f>
        <v>Lorem Ipsum Lorem Ipsum Lorem Ipsum Lorem Ipsum Lorem Ipsum</v>
      </c>
      <c r="S56" s="31">
        <f>'Supplier D'!G56</f>
        <v>5</v>
      </c>
      <c r="T56" s="32">
        <f>'Supplier D'!H56</f>
        <v>0.83333333333333337</v>
      </c>
      <c r="U56" s="38" t="str">
        <f>'Supplier D'!I56</f>
        <v>Lorem Ipsum Lorem Ipsum Lorem Ipsum Lorem Ipsum Lorem Ipsum</v>
      </c>
    </row>
    <row r="57" spans="2:21" ht="57" customHeight="1" x14ac:dyDescent="0.2">
      <c r="B57" s="5">
        <v>19</v>
      </c>
      <c r="C57" s="3" t="s">
        <v>55</v>
      </c>
      <c r="E57" s="33">
        <f t="shared" si="1"/>
        <v>1.6666666666666667</v>
      </c>
      <c r="G57" s="31">
        <f>'Supplier A'!G57</f>
        <v>6.666666666666667</v>
      </c>
      <c r="H57" s="32">
        <f>'Supplier A'!H57</f>
        <v>1.1111111111111112</v>
      </c>
      <c r="I57" s="38" t="str">
        <f>'Supplier A'!I57</f>
        <v>Lorem Ipsum Lorem Ipsum Lorem Ipsum Lorem Ipsum Lorem Ipsum</v>
      </c>
      <c r="K57" s="31">
        <f>'Supplier B'!G57</f>
        <v>5.333333333333333</v>
      </c>
      <c r="L57" s="32">
        <f>'Supplier B'!H57</f>
        <v>0.88888888888888895</v>
      </c>
      <c r="M57" s="38" t="str">
        <f>'Supplier B'!I57</f>
        <v>Lorem Ipsum Lorem Ipsum Lorem Ipsum Lorem Ipsum Lorem Ipsum</v>
      </c>
      <c r="O57" s="31">
        <f>'Supplier C'!G57</f>
        <v>8.6666666666666661</v>
      </c>
      <c r="P57" s="32">
        <f>'Supplier C'!H57</f>
        <v>1.4444444444444444</v>
      </c>
      <c r="Q57" s="38" t="str">
        <f>'Supplier C'!I57</f>
        <v>Lorem Ipsum Lorem Ipsum Lorem Ipsum Lorem Ipsum Lorem Ipsum</v>
      </c>
      <c r="S57" s="31">
        <f>'Supplier D'!G57</f>
        <v>5.333333333333333</v>
      </c>
      <c r="T57" s="32">
        <f>'Supplier D'!H57</f>
        <v>0.88888888888888884</v>
      </c>
      <c r="U57" s="38" t="str">
        <f>'Supplier D'!I57</f>
        <v>Lorem Ipsum Lorem Ipsum Lorem Ipsum Lorem Ipsum Lorem Ipsum</v>
      </c>
    </row>
    <row r="58" spans="2:21" ht="57" customHeight="1" x14ac:dyDescent="0.2">
      <c r="B58" s="6">
        <v>20</v>
      </c>
      <c r="C58" s="4" t="s">
        <v>56</v>
      </c>
      <c r="E58" s="34">
        <f t="shared" si="1"/>
        <v>1.6666666666666667</v>
      </c>
      <c r="G58" s="48">
        <f>'Supplier A'!G58</f>
        <v>7.666666666666667</v>
      </c>
      <c r="H58" s="35">
        <f>'Supplier A'!H58</f>
        <v>1.2777777777777777</v>
      </c>
      <c r="I58" s="39" t="str">
        <f>'Supplier A'!I58</f>
        <v>Lorem Ipsum Lorem Ipsum Lorem Ipsum Lorem Ipsum Lorem Ipsum</v>
      </c>
      <c r="K58" s="48">
        <f>'Supplier B'!G58</f>
        <v>5.666666666666667</v>
      </c>
      <c r="L58" s="35">
        <f>'Supplier B'!H58</f>
        <v>0.94444444444444453</v>
      </c>
      <c r="M58" s="39" t="str">
        <f>'Supplier B'!I58</f>
        <v>Lorem Ipsum Lorem Ipsum Lorem Ipsum Lorem Ipsum Lorem Ipsum</v>
      </c>
      <c r="O58" s="48">
        <f>'Supplier C'!G58</f>
        <v>8.3333333333333339</v>
      </c>
      <c r="P58" s="35">
        <f>'Supplier C'!H58</f>
        <v>1.3888888888888886</v>
      </c>
      <c r="Q58" s="39" t="str">
        <f>'Supplier C'!I58</f>
        <v>Lorem Ipsum Lorem Ipsum Lorem Ipsum Lorem Ipsum Lorem Ipsum</v>
      </c>
      <c r="S58" s="48">
        <f>'Supplier D'!G58</f>
        <v>5.333333333333333</v>
      </c>
      <c r="T58" s="35">
        <f>'Supplier D'!H58</f>
        <v>0.88888888888888895</v>
      </c>
      <c r="U58" s="39" t="str">
        <f>'Supplier D'!I58</f>
        <v>Lorem Ipsum Lorem Ipsum Lorem Ipsum Lorem Ipsum Lorem Ipsum</v>
      </c>
    </row>
    <row r="59" spans="2:21" ht="14.25" customHeight="1" x14ac:dyDescent="0.2"/>
    <row r="60" spans="2:21" ht="14.25" customHeight="1" x14ac:dyDescent="0.2"/>
    <row r="61" spans="2:21" ht="14.25" customHeight="1" x14ac:dyDescent="0.2"/>
    <row r="62" spans="2:21" ht="14.25" customHeight="1" x14ac:dyDescent="0.2"/>
    <row r="63" spans="2:21" ht="14.25" customHeight="1" x14ac:dyDescent="0.2"/>
    <row r="64" spans="2:2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F4A1C-8576-4790-BACC-D063BC358A4A}">
  <dimension ref="A1:W90"/>
  <sheetViews>
    <sheetView showGridLines="0" zoomScale="85" zoomScaleNormal="85" workbookViewId="0">
      <selection activeCell="C42" sqref="C42"/>
    </sheetView>
  </sheetViews>
  <sheetFormatPr defaultColWidth="0" defaultRowHeight="14.25" customHeight="1" zeroHeight="1" x14ac:dyDescent="0.2"/>
  <cols>
    <col min="1" max="1" width="2.5703125" style="1" customWidth="1"/>
    <col min="2" max="2" width="4.7109375" style="1" customWidth="1"/>
    <col min="3" max="3" width="73.28515625" style="1" customWidth="1"/>
    <col min="4" max="4" width="3.42578125" style="1" customWidth="1"/>
    <col min="5" max="5" width="22.7109375" style="1" customWidth="1"/>
    <col min="6" max="6" width="3.42578125" style="1" customWidth="1"/>
    <col min="7" max="7" width="27.28515625" style="1" customWidth="1"/>
    <col min="8" max="8" width="18.85546875" style="1" customWidth="1"/>
    <col min="9" max="9" width="47.7109375" style="1" customWidth="1"/>
    <col min="10" max="10" width="9.140625" style="1" customWidth="1"/>
    <col min="11" max="11" width="27.28515625" style="1" customWidth="1"/>
    <col min="12" max="12" width="18.85546875" style="1" customWidth="1"/>
    <col min="13" max="13" width="47.7109375" style="1" customWidth="1"/>
    <col min="14" max="14" width="9.140625" style="1" customWidth="1"/>
    <col min="15" max="15" width="27.28515625" style="1" customWidth="1"/>
    <col min="16" max="16" width="18.85546875" style="1" customWidth="1"/>
    <col min="17" max="17" width="47.7109375" style="1" customWidth="1"/>
    <col min="18" max="18" width="9.140625" style="1" customWidth="1"/>
    <col min="19" max="19" width="27.28515625" style="1" customWidth="1"/>
    <col min="20" max="20" width="18.85546875" style="1" customWidth="1"/>
    <col min="21" max="21" width="47.7109375" style="1" customWidth="1"/>
    <col min="22" max="23" width="9.140625" style="1" customWidth="1"/>
    <col min="24" max="16384" width="9.140625" style="1" hidden="1"/>
  </cols>
  <sheetData>
    <row r="1" spans="1:23" s="2" customFormat="1" ht="5.0999999999999996" customHeight="1" x14ac:dyDescent="0.2">
      <c r="A1" s="50"/>
      <c r="B1" s="50"/>
      <c r="C1" s="50"/>
      <c r="D1" s="50"/>
      <c r="E1" s="50"/>
      <c r="F1" s="50"/>
      <c r="G1" s="51"/>
      <c r="H1" s="51"/>
      <c r="I1" s="51"/>
      <c r="J1" s="51"/>
      <c r="K1" s="51"/>
      <c r="L1" s="51"/>
      <c r="M1" s="51"/>
      <c r="N1" s="51"/>
      <c r="O1" s="51"/>
      <c r="P1" s="51"/>
      <c r="Q1" s="51"/>
      <c r="R1" s="51"/>
      <c r="S1" s="51"/>
      <c r="T1" s="51"/>
      <c r="U1" s="51"/>
      <c r="V1" s="51"/>
      <c r="W1" s="51"/>
    </row>
    <row r="2" spans="1:23" s="2" customFormat="1" ht="20.25" x14ac:dyDescent="0.3">
      <c r="A2" s="50"/>
      <c r="B2" s="52" t="s">
        <v>12</v>
      </c>
      <c r="C2" s="50"/>
      <c r="D2" s="50"/>
      <c r="E2" s="50"/>
      <c r="F2" s="50"/>
      <c r="G2" s="51"/>
      <c r="H2" s="51"/>
      <c r="I2" s="51"/>
      <c r="J2" s="51"/>
      <c r="K2" s="50"/>
      <c r="L2" s="51"/>
      <c r="M2" s="51"/>
      <c r="N2" s="51"/>
      <c r="O2" s="51"/>
      <c r="P2" s="51"/>
      <c r="Q2" s="51"/>
      <c r="R2" s="51"/>
      <c r="S2" s="51"/>
      <c r="T2" s="51"/>
      <c r="U2" s="51"/>
      <c r="V2" s="51"/>
      <c r="W2" s="51"/>
    </row>
    <row r="3" spans="1:23" s="2" customFormat="1" ht="9.75" customHeight="1" x14ac:dyDescent="0.3">
      <c r="A3" s="50"/>
      <c r="B3" s="52"/>
      <c r="C3" s="50"/>
      <c r="D3" s="50"/>
      <c r="E3" s="50"/>
      <c r="F3" s="50"/>
      <c r="G3" s="51"/>
      <c r="H3" s="51"/>
      <c r="I3" s="51"/>
      <c r="J3" s="51"/>
      <c r="K3" s="51"/>
      <c r="L3" s="51"/>
      <c r="M3" s="51"/>
      <c r="N3" s="51"/>
      <c r="O3" s="51"/>
      <c r="P3" s="51"/>
      <c r="Q3" s="51"/>
      <c r="R3" s="51"/>
      <c r="S3" s="51"/>
      <c r="T3" s="51"/>
      <c r="U3" s="51"/>
      <c r="V3" s="51"/>
      <c r="W3" s="51"/>
    </row>
    <row r="4" spans="1:23" s="2" customFormat="1" ht="20.25" x14ac:dyDescent="0.3">
      <c r="A4" s="50"/>
      <c r="B4" s="52" t="s">
        <v>14</v>
      </c>
      <c r="C4" s="50"/>
      <c r="D4" s="50"/>
      <c r="E4" s="50"/>
      <c r="F4" s="50"/>
      <c r="G4" s="51"/>
      <c r="H4" s="51"/>
      <c r="I4" s="51"/>
      <c r="J4" s="51"/>
      <c r="K4" s="51"/>
      <c r="L4" s="51"/>
      <c r="M4" s="51"/>
      <c r="N4" s="51"/>
      <c r="O4" s="51"/>
      <c r="P4" s="51"/>
      <c r="Q4" s="51"/>
      <c r="R4" s="51"/>
      <c r="S4" s="52" t="s">
        <v>24</v>
      </c>
      <c r="T4" s="51"/>
      <c r="U4" s="51"/>
      <c r="V4" s="51"/>
      <c r="W4" s="51"/>
    </row>
    <row r="5" spans="1:23" s="2" customFormat="1" ht="9.75" customHeight="1" x14ac:dyDescent="0.3">
      <c r="A5" s="50"/>
      <c r="B5" s="52"/>
      <c r="C5" s="50"/>
      <c r="D5" s="50"/>
      <c r="E5" s="50"/>
      <c r="F5" s="50"/>
      <c r="G5" s="51"/>
      <c r="H5" s="51"/>
      <c r="I5" s="51"/>
      <c r="J5" s="51"/>
      <c r="K5" s="51"/>
      <c r="L5" s="51"/>
      <c r="M5" s="51"/>
      <c r="N5" s="51"/>
      <c r="O5" s="51"/>
      <c r="P5" s="51"/>
      <c r="Q5" s="51"/>
      <c r="R5" s="51"/>
      <c r="S5" s="51"/>
      <c r="T5" s="51"/>
      <c r="U5" s="51"/>
      <c r="V5" s="51"/>
      <c r="W5" s="51"/>
    </row>
    <row r="6" spans="1:23" s="2" customFormat="1" x14ac:dyDescent="0.2">
      <c r="A6" s="50"/>
      <c r="B6" s="50" t="s">
        <v>13</v>
      </c>
      <c r="C6" s="50"/>
      <c r="D6" s="50"/>
      <c r="E6" s="50"/>
      <c r="F6" s="50"/>
      <c r="G6" s="51"/>
      <c r="H6" s="51"/>
      <c r="I6" s="51"/>
      <c r="J6" s="51"/>
      <c r="K6" s="51"/>
      <c r="L6" s="51"/>
      <c r="M6" s="51"/>
      <c r="N6" s="51"/>
      <c r="O6" s="51"/>
      <c r="P6" s="51"/>
      <c r="Q6" s="51"/>
      <c r="R6" s="51"/>
      <c r="S6" s="55" t="s">
        <v>0</v>
      </c>
      <c r="T6" s="56" t="s">
        <v>25</v>
      </c>
      <c r="U6" s="57" t="s">
        <v>26</v>
      </c>
      <c r="V6" s="51"/>
      <c r="W6" s="51"/>
    </row>
    <row r="7" spans="1:23" s="2" customFormat="1" ht="12.75" x14ac:dyDescent="0.2">
      <c r="A7" s="50"/>
      <c r="B7" s="50"/>
      <c r="C7" s="50"/>
      <c r="D7" s="50"/>
      <c r="E7" s="50"/>
      <c r="F7" s="50"/>
      <c r="G7" s="51"/>
      <c r="H7" s="51"/>
      <c r="I7" s="51"/>
      <c r="J7" s="51"/>
      <c r="K7" s="51"/>
      <c r="L7" s="51"/>
      <c r="M7" s="51"/>
      <c r="N7" s="51"/>
      <c r="O7" s="51"/>
      <c r="P7" s="51"/>
      <c r="Q7" s="51"/>
      <c r="R7" s="51"/>
      <c r="S7" s="51"/>
      <c r="T7" s="51"/>
      <c r="U7" s="51"/>
      <c r="V7" s="51"/>
      <c r="W7" s="51"/>
    </row>
    <row r="8" spans="1:23" x14ac:dyDescent="0.2"/>
    <row r="9" spans="1:23" ht="15" x14ac:dyDescent="0.25">
      <c r="B9" s="53" t="s">
        <v>15</v>
      </c>
      <c r="C9" s="53"/>
      <c r="E9" s="53" t="s">
        <v>31</v>
      </c>
      <c r="G9" s="53" t="s">
        <v>19</v>
      </c>
      <c r="H9" s="53"/>
      <c r="I9" s="54" t="s">
        <v>20</v>
      </c>
      <c r="K9" s="53" t="s">
        <v>21</v>
      </c>
      <c r="L9" s="53"/>
      <c r="M9" s="54" t="s">
        <v>20</v>
      </c>
      <c r="O9" s="53" t="s">
        <v>22</v>
      </c>
      <c r="P9" s="53"/>
      <c r="Q9" s="54" t="s">
        <v>20</v>
      </c>
      <c r="S9" s="53" t="s">
        <v>23</v>
      </c>
      <c r="T9" s="53"/>
      <c r="U9" s="54" t="s">
        <v>20</v>
      </c>
    </row>
    <row r="10" spans="1:23" x14ac:dyDescent="0.2"/>
    <row r="11" spans="1:23" ht="15" x14ac:dyDescent="0.25">
      <c r="B11" s="58" t="s">
        <v>16</v>
      </c>
      <c r="C11" s="59"/>
      <c r="E11" s="64"/>
      <c r="G11" s="67" t="s">
        <v>1</v>
      </c>
      <c r="H11" s="68"/>
      <c r="I11" s="69">
        <f>+IFERROR(SUM(I12:I13),"")</f>
        <v>74.339802130898022</v>
      </c>
      <c r="K11" s="67" t="s">
        <v>1</v>
      </c>
      <c r="L11" s="68"/>
      <c r="M11" s="69">
        <f>+IFERROR(SUM(M12:M13),"")</f>
        <v>74.200913242009136</v>
      </c>
      <c r="O11" s="67" t="s">
        <v>1</v>
      </c>
      <c r="P11" s="68"/>
      <c r="Q11" s="69">
        <f>+IFERROR(SUM(Q12:Q13),"")</f>
        <v>74.117579908675793</v>
      </c>
      <c r="S11" s="67" t="s">
        <v>1</v>
      </c>
      <c r="T11" s="68"/>
      <c r="U11" s="69">
        <f>+IFERROR(SUM(U12:U13),"")</f>
        <v>74.700913242009136</v>
      </c>
    </row>
    <row r="12" spans="1:23" ht="15" x14ac:dyDescent="0.25">
      <c r="B12" s="60"/>
      <c r="C12" s="61" t="s">
        <v>17</v>
      </c>
      <c r="E12" s="65">
        <f>SUM(E17,E23,E28,E34,E39,E46,E51)</f>
        <v>100</v>
      </c>
      <c r="G12" s="70" t="s">
        <v>17</v>
      </c>
      <c r="H12" s="71"/>
      <c r="I12" s="72">
        <f>IFERROR(SUM(H19:H21,H25:H26,H30:H32,H36:H37,H41:H42),"")</f>
        <v>43.333333333333343</v>
      </c>
      <c r="K12" s="70" t="s">
        <v>17</v>
      </c>
      <c r="L12" s="71"/>
      <c r="M12" s="72">
        <f>IFERROR(SUM(L19:L21,L25:L26,L30:L32,L36:L37,L41:L42),"")</f>
        <v>43.25</v>
      </c>
      <c r="O12" s="70" t="s">
        <v>17</v>
      </c>
      <c r="P12" s="71"/>
      <c r="Q12" s="72">
        <f>IFERROR(SUM(P19:P21,P25:P26,P30:P32,P36:P37,P41:P42),"")</f>
        <v>43.166666666666664</v>
      </c>
      <c r="S12" s="70" t="s">
        <v>17</v>
      </c>
      <c r="T12" s="71"/>
      <c r="U12" s="72">
        <f>IFERROR(SUM(T19:T21,T25:T26,T30:T32,T36:T37,T41:T42),"")</f>
        <v>43.583333333333336</v>
      </c>
    </row>
    <row r="13" spans="1:23" ht="15" x14ac:dyDescent="0.25">
      <c r="B13" s="62"/>
      <c r="C13" s="63" t="s">
        <v>18</v>
      </c>
      <c r="E13" s="66"/>
      <c r="G13" s="73" t="s">
        <v>18</v>
      </c>
      <c r="H13" s="74"/>
      <c r="I13" s="75">
        <f>IFERROR(SUM(H48:H49,H53:H58),"")</f>
        <v>31.006468797564686</v>
      </c>
      <c r="K13" s="73" t="s">
        <v>18</v>
      </c>
      <c r="L13" s="74"/>
      <c r="M13" s="75">
        <f>IFERROR(SUM(H48:H49,L53:L58),"")</f>
        <v>30.950913242009133</v>
      </c>
      <c r="O13" s="73" t="s">
        <v>18</v>
      </c>
      <c r="P13" s="74"/>
      <c r="Q13" s="75">
        <f>IFERROR(SUM(H48:H49,P53:P58),"")</f>
        <v>30.950913242009133</v>
      </c>
      <c r="S13" s="73" t="s">
        <v>18</v>
      </c>
      <c r="T13" s="74"/>
      <c r="U13" s="75">
        <f>IFERROR(SUM(H48:H49,T53:T58),"")</f>
        <v>31.1175799086758</v>
      </c>
    </row>
    <row r="14" spans="1:23" x14ac:dyDescent="0.2"/>
    <row r="15" spans="1:23" ht="15" x14ac:dyDescent="0.25">
      <c r="B15" s="25" t="s">
        <v>2</v>
      </c>
      <c r="C15" s="29" t="s">
        <v>17</v>
      </c>
      <c r="E15" s="30">
        <f>SUM(E17,E23,E28,E34,E39)</f>
        <v>60</v>
      </c>
      <c r="G15" s="27"/>
      <c r="H15" s="28"/>
      <c r="I15" s="26"/>
      <c r="K15" s="27"/>
      <c r="L15" s="28"/>
      <c r="M15" s="26"/>
      <c r="O15" s="27"/>
      <c r="P15" s="28"/>
      <c r="Q15" s="26"/>
      <c r="S15" s="27"/>
      <c r="T15" s="28"/>
      <c r="U15" s="26"/>
    </row>
    <row r="16" spans="1:23" x14ac:dyDescent="0.2"/>
    <row r="17" spans="2:21" ht="15" x14ac:dyDescent="0.25">
      <c r="B17" s="7" t="s">
        <v>3</v>
      </c>
      <c r="C17" s="8" t="s">
        <v>27</v>
      </c>
      <c r="E17" s="43">
        <f>'Aggregated evaluation'!E17</f>
        <v>10</v>
      </c>
      <c r="G17" s="14" t="s">
        <v>84</v>
      </c>
      <c r="H17" s="24" t="s">
        <v>33</v>
      </c>
      <c r="I17" s="23" t="s">
        <v>32</v>
      </c>
      <c r="K17" s="14" t="s">
        <v>85</v>
      </c>
      <c r="L17" s="24" t="s">
        <v>33</v>
      </c>
      <c r="M17" s="23" t="s">
        <v>32</v>
      </c>
      <c r="O17" s="14" t="s">
        <v>85</v>
      </c>
      <c r="P17" s="24" t="s">
        <v>33</v>
      </c>
      <c r="Q17" s="23" t="s">
        <v>32</v>
      </c>
      <c r="S17" s="14" t="s">
        <v>85</v>
      </c>
      <c r="T17" s="24" t="s">
        <v>33</v>
      </c>
      <c r="U17" s="23" t="s">
        <v>32</v>
      </c>
    </row>
    <row r="18" spans="2:21" ht="8.25" customHeight="1" x14ac:dyDescent="0.25">
      <c r="B18" s="9"/>
      <c r="C18" s="10"/>
      <c r="E18" s="15"/>
      <c r="G18" s="11"/>
      <c r="H18" s="12"/>
      <c r="I18" s="13"/>
      <c r="K18" s="11"/>
      <c r="L18" s="12"/>
      <c r="M18" s="13"/>
      <c r="O18" s="11"/>
      <c r="P18" s="12"/>
      <c r="Q18" s="13"/>
      <c r="S18" s="11"/>
      <c r="T18" s="12"/>
      <c r="U18" s="13"/>
    </row>
    <row r="19" spans="2:21" ht="57" customHeight="1" x14ac:dyDescent="0.2">
      <c r="B19" s="5">
        <v>1</v>
      </c>
      <c r="C19" s="3" t="s">
        <v>28</v>
      </c>
      <c r="E19" s="33">
        <f>'Aggregated evaluation'!E19</f>
        <v>3.3333333333333335</v>
      </c>
      <c r="G19" s="16">
        <f>IFERROR(AVERAGE(K19,O19,S19),"")</f>
        <v>6.666666666666667</v>
      </c>
      <c r="H19" s="17">
        <f>IFERROR(AVERAGE(L19,P19,T19),"")</f>
        <v>2.2222222222222219</v>
      </c>
      <c r="I19" s="36" t="s">
        <v>11</v>
      </c>
      <c r="K19" s="44">
        <v>6</v>
      </c>
      <c r="L19" s="17">
        <f>IF(AND(K19&gt;=1, K19&lt;=10), K19*$E$17/(10*COUNT($E$19:$E$21)), "")</f>
        <v>2</v>
      </c>
      <c r="M19" s="36" t="s">
        <v>11</v>
      </c>
      <c r="O19" s="44">
        <v>8</v>
      </c>
      <c r="P19" s="17">
        <f>IF(AND(O19&gt;=1, O19&lt;=10), O19*$E$17/(10*COUNT($E$19:$E$21)), "")</f>
        <v>2.6666666666666665</v>
      </c>
      <c r="Q19" s="36" t="s">
        <v>11</v>
      </c>
      <c r="S19" s="44">
        <v>6</v>
      </c>
      <c r="T19" s="17">
        <f>IF(AND(S19&gt;=1, S19&lt;=10), S19*$E$17/(10*COUNT($E$19:$E$21)), "")</f>
        <v>2</v>
      </c>
      <c r="U19" s="36" t="s">
        <v>11</v>
      </c>
    </row>
    <row r="20" spans="2:21" ht="57" customHeight="1" x14ac:dyDescent="0.2">
      <c r="B20" s="5">
        <v>2</v>
      </c>
      <c r="C20" s="3" t="s">
        <v>29</v>
      </c>
      <c r="E20" s="33">
        <f>'Aggregated evaluation'!E20</f>
        <v>3.3333333333333335</v>
      </c>
      <c r="G20" s="16">
        <f t="shared" ref="G20:G21" si="0">IFERROR(AVERAGE(K20,O20,S20),"")</f>
        <v>6.666666666666667</v>
      </c>
      <c r="H20" s="17">
        <f>IFERROR(AVERAGE(L20,P20,T20),"")</f>
        <v>2.2222222222222228</v>
      </c>
      <c r="I20" s="36" t="s">
        <v>11</v>
      </c>
      <c r="K20" s="44">
        <v>7</v>
      </c>
      <c r="L20" s="17">
        <f t="shared" ref="L20:L21" si="1">IF(AND(K20&gt;=1, K20&lt;=10), K20*$E$17/(10*COUNT($E$19:$E$21)), "")</f>
        <v>2.3333333333333335</v>
      </c>
      <c r="M20" s="36" t="s">
        <v>11</v>
      </c>
      <c r="O20" s="44">
        <v>6</v>
      </c>
      <c r="P20" s="17">
        <f t="shared" ref="P20:P21" si="2">IF(AND(O20&gt;=1, O20&lt;=10), O20*$E$17/(10*COUNT($E$19:$E$21)), "")</f>
        <v>2</v>
      </c>
      <c r="Q20" s="36" t="s">
        <v>11</v>
      </c>
      <c r="S20" s="44">
        <v>7</v>
      </c>
      <c r="T20" s="17">
        <f t="shared" ref="T20:T21" si="3">IF(AND(S20&gt;=1, S20&lt;=10), S20*$E$17/(10*COUNT($E$19:$E$21)), "")</f>
        <v>2.3333333333333335</v>
      </c>
      <c r="U20" s="36" t="s">
        <v>11</v>
      </c>
    </row>
    <row r="21" spans="2:21" ht="57" customHeight="1" x14ac:dyDescent="0.2">
      <c r="B21" s="6">
        <v>3</v>
      </c>
      <c r="C21" s="4" t="s">
        <v>30</v>
      </c>
      <c r="E21" s="34">
        <f>'Aggregated evaluation'!E21</f>
        <v>3.3333333333333335</v>
      </c>
      <c r="G21" s="18">
        <f t="shared" si="0"/>
        <v>5.666666666666667</v>
      </c>
      <c r="H21" s="19">
        <f>IFERROR(AVERAGE(L21,P21,T21),"")</f>
        <v>1.8888888888888891</v>
      </c>
      <c r="I21" s="37" t="s">
        <v>11</v>
      </c>
      <c r="K21" s="45">
        <v>5</v>
      </c>
      <c r="L21" s="19">
        <f t="shared" si="1"/>
        <v>1.6666666666666667</v>
      </c>
      <c r="M21" s="37" t="s">
        <v>11</v>
      </c>
      <c r="O21" s="45">
        <v>6</v>
      </c>
      <c r="P21" s="19">
        <f t="shared" si="2"/>
        <v>2</v>
      </c>
      <c r="Q21" s="37" t="s">
        <v>11</v>
      </c>
      <c r="S21" s="45">
        <v>6</v>
      </c>
      <c r="T21" s="19">
        <f t="shared" si="3"/>
        <v>2</v>
      </c>
      <c r="U21" s="37" t="s">
        <v>11</v>
      </c>
    </row>
    <row r="22" spans="2:21" x14ac:dyDescent="0.2">
      <c r="G22" s="20"/>
      <c r="H22" s="20"/>
    </row>
    <row r="23" spans="2:21" ht="15" x14ac:dyDescent="0.25">
      <c r="B23" s="7" t="s">
        <v>4</v>
      </c>
      <c r="C23" s="8" t="s">
        <v>34</v>
      </c>
      <c r="E23" s="43">
        <f>'Aggregated evaluation'!E23</f>
        <v>15</v>
      </c>
      <c r="G23" s="14" t="s">
        <v>84</v>
      </c>
      <c r="H23" s="24" t="s">
        <v>33</v>
      </c>
      <c r="I23" s="23" t="s">
        <v>32</v>
      </c>
      <c r="K23" s="14" t="s">
        <v>85</v>
      </c>
      <c r="L23" s="24" t="s">
        <v>33</v>
      </c>
      <c r="M23" s="23" t="s">
        <v>32</v>
      </c>
      <c r="O23" s="14" t="s">
        <v>85</v>
      </c>
      <c r="P23" s="24" t="s">
        <v>33</v>
      </c>
      <c r="Q23" s="23" t="s">
        <v>32</v>
      </c>
      <c r="S23" s="14" t="s">
        <v>85</v>
      </c>
      <c r="T23" s="24" t="s">
        <v>33</v>
      </c>
      <c r="U23" s="23" t="s">
        <v>32</v>
      </c>
    </row>
    <row r="24" spans="2:21" ht="8.25" customHeight="1" x14ac:dyDescent="0.25">
      <c r="B24" s="9"/>
      <c r="C24" s="10"/>
      <c r="E24" s="15"/>
      <c r="G24" s="11"/>
      <c r="H24" s="12"/>
      <c r="I24" s="13"/>
      <c r="K24" s="11"/>
      <c r="L24" s="12"/>
      <c r="M24" s="13"/>
      <c r="O24" s="11"/>
      <c r="P24" s="12"/>
      <c r="Q24" s="13"/>
      <c r="S24" s="11"/>
      <c r="T24" s="12"/>
      <c r="U24" s="13"/>
    </row>
    <row r="25" spans="2:21" ht="57" customHeight="1" x14ac:dyDescent="0.2">
      <c r="B25" s="5">
        <v>4</v>
      </c>
      <c r="C25" s="3" t="s">
        <v>35</v>
      </c>
      <c r="E25" s="33">
        <f>'Aggregated evaluation'!E25</f>
        <v>7.5</v>
      </c>
      <c r="G25" s="16">
        <f>IFERROR(AVERAGE(K25,O25,S25),"")</f>
        <v>8.3333333333333339</v>
      </c>
      <c r="H25" s="17">
        <f>IFERROR(AVERAGE(L25,P25,T25),"")</f>
        <v>6.25</v>
      </c>
      <c r="I25" s="36" t="s">
        <v>11</v>
      </c>
      <c r="K25" s="44">
        <v>8</v>
      </c>
      <c r="L25" s="17">
        <f>IF(AND(K25&gt;=1, K25&lt;=10), K25*$E$23/(10*COUNT($E$25:$E$26)), "")</f>
        <v>6</v>
      </c>
      <c r="M25" s="36" t="s">
        <v>11</v>
      </c>
      <c r="O25" s="44">
        <v>9</v>
      </c>
      <c r="P25" s="17">
        <f>IF(AND(O25&gt;=1, O25&lt;=10), O25*$E$23/(10*COUNT($E$25:$E$26)), "")</f>
        <v>6.75</v>
      </c>
      <c r="Q25" s="36" t="s">
        <v>11</v>
      </c>
      <c r="S25" s="44">
        <v>8</v>
      </c>
      <c r="T25" s="17">
        <f>IF(AND(S25&gt;=1, S25&lt;=10), S25*$E$23/(10*COUNT($E$25:$E$26)), "")</f>
        <v>6</v>
      </c>
      <c r="U25" s="36" t="s">
        <v>11</v>
      </c>
    </row>
    <row r="26" spans="2:21" ht="57" customHeight="1" x14ac:dyDescent="0.2">
      <c r="B26" s="6">
        <v>5</v>
      </c>
      <c r="C26" s="4" t="s">
        <v>36</v>
      </c>
      <c r="E26" s="34">
        <f>'Aggregated evaluation'!E26</f>
        <v>7.5</v>
      </c>
      <c r="G26" s="18">
        <f t="shared" ref="G26" si="4">IFERROR(AVERAGE(K26,O26,S26),"")</f>
        <v>7</v>
      </c>
      <c r="H26" s="19">
        <f>IFERROR(AVERAGE(L26,P26,T26),"")</f>
        <v>5.25</v>
      </c>
      <c r="I26" s="37" t="s">
        <v>11</v>
      </c>
      <c r="K26" s="45">
        <v>7</v>
      </c>
      <c r="L26" s="19">
        <f>IF(AND(K26&gt;=1, K26&lt;=10), K26*$E$23/(10*COUNT($E$25:$E$26)), "")</f>
        <v>5.25</v>
      </c>
      <c r="M26" s="37" t="s">
        <v>11</v>
      </c>
      <c r="O26" s="45">
        <v>7</v>
      </c>
      <c r="P26" s="19">
        <f>IF(AND(O26&gt;=1, O26&lt;=10), O26*$E$23/(10*COUNT($E$25:$E$26)), "")</f>
        <v>5.25</v>
      </c>
      <c r="Q26" s="37" t="s">
        <v>11</v>
      </c>
      <c r="S26" s="45">
        <v>7</v>
      </c>
      <c r="T26" s="19">
        <f>IF(AND(S26&gt;=1, S26&lt;=10), S26*$E$23/(10*COUNT($E$25:$E$26)), "")</f>
        <v>5.25</v>
      </c>
      <c r="U26" s="37" t="s">
        <v>11</v>
      </c>
    </row>
    <row r="27" spans="2:21" x14ac:dyDescent="0.2">
      <c r="G27" s="20"/>
      <c r="H27" s="20"/>
    </row>
    <row r="28" spans="2:21" ht="15" x14ac:dyDescent="0.25">
      <c r="B28" s="7" t="s">
        <v>5</v>
      </c>
      <c r="C28" s="8" t="s">
        <v>37</v>
      </c>
      <c r="E28" s="43">
        <f>'Aggregated evaluation'!E28</f>
        <v>15</v>
      </c>
      <c r="G28" s="14" t="s">
        <v>84</v>
      </c>
      <c r="H28" s="24" t="s">
        <v>33</v>
      </c>
      <c r="I28" s="23" t="s">
        <v>32</v>
      </c>
      <c r="K28" s="14" t="s">
        <v>85</v>
      </c>
      <c r="L28" s="24" t="s">
        <v>33</v>
      </c>
      <c r="M28" s="23" t="s">
        <v>32</v>
      </c>
      <c r="O28" s="14" t="s">
        <v>85</v>
      </c>
      <c r="P28" s="24" t="s">
        <v>33</v>
      </c>
      <c r="Q28" s="23" t="s">
        <v>32</v>
      </c>
      <c r="S28" s="14" t="s">
        <v>85</v>
      </c>
      <c r="T28" s="24" t="s">
        <v>33</v>
      </c>
      <c r="U28" s="23" t="s">
        <v>32</v>
      </c>
    </row>
    <row r="29" spans="2:21" ht="8.25" customHeight="1" x14ac:dyDescent="0.25">
      <c r="B29" s="9"/>
      <c r="C29" s="10"/>
      <c r="E29" s="15"/>
      <c r="G29" s="11"/>
      <c r="H29" s="12"/>
      <c r="I29" s="13"/>
      <c r="K29" s="11"/>
      <c r="L29" s="12"/>
      <c r="M29" s="13"/>
      <c r="O29" s="11"/>
      <c r="P29" s="12"/>
      <c r="Q29" s="13"/>
      <c r="S29" s="11"/>
      <c r="T29" s="12"/>
      <c r="U29" s="13"/>
    </row>
    <row r="30" spans="2:21" ht="57" customHeight="1" x14ac:dyDescent="0.2">
      <c r="B30" s="5">
        <v>6</v>
      </c>
      <c r="C30" s="3" t="s">
        <v>38</v>
      </c>
      <c r="E30" s="33">
        <f>'Aggregated evaluation'!E30</f>
        <v>5</v>
      </c>
      <c r="G30" s="16">
        <f>IFERROR(AVERAGE(K30,O30,S30),"")</f>
        <v>8.3333333333333339</v>
      </c>
      <c r="H30" s="17">
        <f>IFERROR(AVERAGE(L30,P30,T30),"")</f>
        <v>4.166666666666667</v>
      </c>
      <c r="I30" s="36" t="s">
        <v>11</v>
      </c>
      <c r="K30" s="44">
        <v>8</v>
      </c>
      <c r="L30" s="17">
        <f>IF(AND(K30&gt;=1, K30&lt;=10), K30*$E$28/(10*COUNT($E$30:$E$32)), "")</f>
        <v>4</v>
      </c>
      <c r="M30" s="36" t="s">
        <v>11</v>
      </c>
      <c r="O30" s="44">
        <v>8</v>
      </c>
      <c r="P30" s="17">
        <f>IF(AND(O30&gt;=1, O30&lt;=10), O30*$E$28/(10*COUNT($E$30:$E$32)), "")</f>
        <v>4</v>
      </c>
      <c r="Q30" s="36" t="s">
        <v>11</v>
      </c>
      <c r="S30" s="44">
        <v>9</v>
      </c>
      <c r="T30" s="17">
        <f>IF(AND(S30&gt;=1, S30&lt;=10), S30*$E$28/(10*COUNT($E$30:$E$32)), "")</f>
        <v>4.5</v>
      </c>
      <c r="U30" s="36" t="s">
        <v>11</v>
      </c>
    </row>
    <row r="31" spans="2:21" ht="57" customHeight="1" x14ac:dyDescent="0.2">
      <c r="B31" s="5">
        <v>7</v>
      </c>
      <c r="C31" s="3" t="s">
        <v>39</v>
      </c>
      <c r="E31" s="33">
        <f>'Aggregated evaluation'!E31</f>
        <v>5</v>
      </c>
      <c r="G31" s="16">
        <f>IFERROR(AVERAGE(K31,O31,S31),"")</f>
        <v>6.333333333333333</v>
      </c>
      <c r="H31" s="17">
        <f t="shared" ref="H31:H32" si="5">IFERROR(AVERAGE(L31,P31,T31),"")</f>
        <v>3.1666666666666665</v>
      </c>
      <c r="I31" s="36" t="s">
        <v>11</v>
      </c>
      <c r="K31" s="44">
        <v>7</v>
      </c>
      <c r="L31" s="17">
        <f>IF(AND(K31&gt;=1, K31&lt;=10), K31*$E$28/(10*COUNT($E$30:$E$32)), "")</f>
        <v>3.5</v>
      </c>
      <c r="M31" s="36" t="s">
        <v>11</v>
      </c>
      <c r="O31" s="44">
        <v>6</v>
      </c>
      <c r="P31" s="17">
        <f>IF(AND(O31&gt;=1, O31&lt;=10), O31*$E$28/(10*COUNT($E$30:$E$32)), "")</f>
        <v>3</v>
      </c>
      <c r="Q31" s="36" t="s">
        <v>11</v>
      </c>
      <c r="S31" s="44">
        <v>6</v>
      </c>
      <c r="T31" s="17">
        <f>IF(AND(S31&gt;=1, S31&lt;=10), S31*$E$28/(10*COUNT($E$30:$E$32)), "")</f>
        <v>3</v>
      </c>
      <c r="U31" s="36" t="s">
        <v>11</v>
      </c>
    </row>
    <row r="32" spans="2:21" ht="57" customHeight="1" x14ac:dyDescent="0.2">
      <c r="B32" s="6">
        <v>8</v>
      </c>
      <c r="C32" s="4" t="s">
        <v>40</v>
      </c>
      <c r="E32" s="34">
        <f>'Aggregated evaluation'!E32</f>
        <v>5</v>
      </c>
      <c r="G32" s="18">
        <f t="shared" ref="G32" si="6">IFERROR(AVERAGE(K32,O32,S32),"")</f>
        <v>7.333333333333333</v>
      </c>
      <c r="H32" s="19">
        <f t="shared" si="5"/>
        <v>3.6666666666666665</v>
      </c>
      <c r="I32" s="37" t="s">
        <v>11</v>
      </c>
      <c r="K32" s="45">
        <v>8</v>
      </c>
      <c r="L32" s="19">
        <f>IF(AND(K32&gt;=1, K32&lt;=10), K32*$E$28/(10*COUNT($E$30:$E$32)), "")</f>
        <v>4</v>
      </c>
      <c r="M32" s="37" t="s">
        <v>11</v>
      </c>
      <c r="O32" s="45">
        <v>7</v>
      </c>
      <c r="P32" s="19">
        <f>IF(AND(O32&gt;=1, O32&lt;=10), O32*$E$28/(10*COUNT($E$30:$E$32)), "")</f>
        <v>3.5</v>
      </c>
      <c r="Q32" s="37" t="s">
        <v>11</v>
      </c>
      <c r="S32" s="45">
        <v>7</v>
      </c>
      <c r="T32" s="19">
        <f>IF(AND(S32&gt;=1, S32&lt;=10), S32*$E$28/(10*COUNT($E$30:$E$32)), "")</f>
        <v>3.5</v>
      </c>
      <c r="U32" s="37" t="s">
        <v>11</v>
      </c>
    </row>
    <row r="33" spans="2:21" x14ac:dyDescent="0.2">
      <c r="G33" s="20"/>
      <c r="H33" s="20"/>
    </row>
    <row r="34" spans="2:21" ht="15" x14ac:dyDescent="0.25">
      <c r="B34" s="7" t="s">
        <v>6</v>
      </c>
      <c r="C34" s="8" t="s">
        <v>41</v>
      </c>
      <c r="E34" s="43">
        <f>'Aggregated evaluation'!E34</f>
        <v>10</v>
      </c>
      <c r="G34" s="14" t="s">
        <v>84</v>
      </c>
      <c r="H34" s="24" t="s">
        <v>33</v>
      </c>
      <c r="I34" s="23" t="s">
        <v>32</v>
      </c>
      <c r="K34" s="14" t="s">
        <v>85</v>
      </c>
      <c r="L34" s="24" t="s">
        <v>33</v>
      </c>
      <c r="M34" s="23" t="s">
        <v>32</v>
      </c>
      <c r="O34" s="14" t="s">
        <v>85</v>
      </c>
      <c r="P34" s="24" t="s">
        <v>33</v>
      </c>
      <c r="Q34" s="23" t="s">
        <v>32</v>
      </c>
      <c r="S34" s="14" t="s">
        <v>85</v>
      </c>
      <c r="T34" s="24" t="s">
        <v>33</v>
      </c>
      <c r="U34" s="23" t="s">
        <v>32</v>
      </c>
    </row>
    <row r="35" spans="2:21" ht="8.25" customHeight="1" x14ac:dyDescent="0.25">
      <c r="B35" s="9"/>
      <c r="C35" s="10"/>
      <c r="E35" s="15"/>
      <c r="G35" s="11"/>
      <c r="H35" s="12"/>
      <c r="I35" s="13"/>
      <c r="K35" s="11"/>
      <c r="L35" s="12"/>
      <c r="M35" s="13"/>
      <c r="O35" s="11"/>
      <c r="P35" s="12"/>
      <c r="Q35" s="13"/>
      <c r="S35" s="11"/>
      <c r="T35" s="12"/>
      <c r="U35" s="13"/>
    </row>
    <row r="36" spans="2:21" ht="57" customHeight="1" x14ac:dyDescent="0.2">
      <c r="B36" s="5">
        <v>9</v>
      </c>
      <c r="C36" s="3" t="s">
        <v>42</v>
      </c>
      <c r="E36" s="33">
        <f>'Aggregated evaluation'!E36</f>
        <v>5</v>
      </c>
      <c r="G36" s="16">
        <f>IFERROR(AVERAGE(K36,O36,S36),"")</f>
        <v>7.666666666666667</v>
      </c>
      <c r="H36" s="17">
        <f>IFERROR(AVERAGE(L36,P36,T36),"")</f>
        <v>3.8333333333333335</v>
      </c>
      <c r="I36" s="36" t="s">
        <v>11</v>
      </c>
      <c r="K36" s="44">
        <v>7</v>
      </c>
      <c r="L36" s="17">
        <f>IF(AND(K36&gt;=1, K36&lt;=10), K36*$E$34/(10*COUNT($E$36:$E$37)), "")</f>
        <v>3.5</v>
      </c>
      <c r="M36" s="36" t="s">
        <v>11</v>
      </c>
      <c r="O36" s="44">
        <v>8</v>
      </c>
      <c r="P36" s="17">
        <f>IF(AND(O36&gt;=1, O36&lt;=10), O36*$E$34/(10*COUNT($E$36:$E$37)), "")</f>
        <v>4</v>
      </c>
      <c r="Q36" s="36" t="s">
        <v>11</v>
      </c>
      <c r="S36" s="44">
        <v>8</v>
      </c>
      <c r="T36" s="17">
        <f>IF(AND(S36&gt;=1, S36&lt;=10), S36*$E$34/(10*COUNT($E$36:$E$37)), "")</f>
        <v>4</v>
      </c>
      <c r="U36" s="36" t="s">
        <v>11</v>
      </c>
    </row>
    <row r="37" spans="2:21" ht="57" customHeight="1" x14ac:dyDescent="0.2">
      <c r="B37" s="6">
        <v>10</v>
      </c>
      <c r="C37" s="4" t="s">
        <v>43</v>
      </c>
      <c r="E37" s="34">
        <f>'Aggregated evaluation'!E37</f>
        <v>5</v>
      </c>
      <c r="G37" s="18">
        <f>IFERROR(AVERAGE(K37,O37,S37),"")</f>
        <v>6.666666666666667</v>
      </c>
      <c r="H37" s="19">
        <f t="shared" ref="H37" si="7">IFERROR(AVERAGE(L37,P37,T37),"")</f>
        <v>3.3333333333333335</v>
      </c>
      <c r="I37" s="37" t="s">
        <v>11</v>
      </c>
      <c r="K37" s="45">
        <v>7</v>
      </c>
      <c r="L37" s="19">
        <f>IF(AND(K37&gt;=1, K37&lt;=10), K37*$E$34/(10*COUNT($E$36:$E$37)), "")</f>
        <v>3.5</v>
      </c>
      <c r="M37" s="37" t="s">
        <v>11</v>
      </c>
      <c r="O37" s="45">
        <v>6</v>
      </c>
      <c r="P37" s="19">
        <f>IF(AND(O37&gt;=1, O37&lt;=10), O37*$E$34/(10*COUNT($E$36:$E$37)), "")</f>
        <v>3</v>
      </c>
      <c r="Q37" s="37" t="s">
        <v>11</v>
      </c>
      <c r="S37" s="45">
        <v>7</v>
      </c>
      <c r="T37" s="19">
        <f>IF(AND(S37&gt;=1, S37&lt;=10), S37*$E$34/(10*COUNT($E$36:$E$37)), "")</f>
        <v>3.5</v>
      </c>
      <c r="U37" s="37" t="s">
        <v>11</v>
      </c>
    </row>
    <row r="38" spans="2:21" x14ac:dyDescent="0.2">
      <c r="G38" s="20"/>
      <c r="H38" s="20"/>
    </row>
    <row r="39" spans="2:21" ht="15" x14ac:dyDescent="0.25">
      <c r="B39" s="7" t="s">
        <v>7</v>
      </c>
      <c r="C39" s="8" t="s">
        <v>44</v>
      </c>
      <c r="E39" s="43">
        <f>'Aggregated evaluation'!E39</f>
        <v>10</v>
      </c>
      <c r="G39" s="14" t="s">
        <v>84</v>
      </c>
      <c r="H39" s="24" t="s">
        <v>33</v>
      </c>
      <c r="I39" s="23" t="s">
        <v>32</v>
      </c>
      <c r="K39" s="14" t="s">
        <v>85</v>
      </c>
      <c r="L39" s="24" t="s">
        <v>33</v>
      </c>
      <c r="M39" s="23" t="s">
        <v>32</v>
      </c>
      <c r="O39" s="14" t="s">
        <v>85</v>
      </c>
      <c r="P39" s="24" t="s">
        <v>33</v>
      </c>
      <c r="Q39" s="23" t="s">
        <v>32</v>
      </c>
      <c r="S39" s="14" t="s">
        <v>85</v>
      </c>
      <c r="T39" s="24" t="s">
        <v>33</v>
      </c>
      <c r="U39" s="23" t="s">
        <v>32</v>
      </c>
    </row>
    <row r="40" spans="2:21" ht="8.25" customHeight="1" x14ac:dyDescent="0.25">
      <c r="B40" s="9"/>
      <c r="C40" s="10"/>
      <c r="E40" s="15"/>
      <c r="G40" s="11"/>
      <c r="H40" s="12"/>
      <c r="I40" s="13"/>
      <c r="K40" s="11"/>
      <c r="L40" s="12"/>
      <c r="M40" s="13"/>
      <c r="O40" s="11"/>
      <c r="P40" s="12"/>
      <c r="Q40" s="13"/>
      <c r="S40" s="11"/>
      <c r="T40" s="12"/>
      <c r="U40" s="13"/>
    </row>
    <row r="41" spans="2:21" ht="57" customHeight="1" x14ac:dyDescent="0.2">
      <c r="B41" s="5">
        <v>11</v>
      </c>
      <c r="C41" s="3" t="s">
        <v>45</v>
      </c>
      <c r="E41" s="33">
        <f>'Aggregated evaluation'!E41</f>
        <v>5</v>
      </c>
      <c r="G41" s="16">
        <f>IFERROR(AVERAGE(K41,O41,S41),"")</f>
        <v>7</v>
      </c>
      <c r="H41" s="17">
        <f>IFERROR(AVERAGE(L41,P41,T41),"")</f>
        <v>3.5</v>
      </c>
      <c r="I41" s="36" t="s">
        <v>11</v>
      </c>
      <c r="K41" s="44">
        <v>8</v>
      </c>
      <c r="L41" s="17">
        <f>IF(AND(K41&gt;=1, K41&lt;=10), K41*$E$39/(10*COUNT($E$41:$E$42)), "")</f>
        <v>4</v>
      </c>
      <c r="M41" s="36" t="s">
        <v>11</v>
      </c>
      <c r="O41" s="44">
        <v>7</v>
      </c>
      <c r="P41" s="17">
        <f>IF(AND(O41&gt;=1, O41&lt;=10), O41*$E$39/(10*COUNT($E$41:$E$42)), "")</f>
        <v>3.5</v>
      </c>
      <c r="Q41" s="36" t="s">
        <v>11</v>
      </c>
      <c r="S41" s="44">
        <v>6</v>
      </c>
      <c r="T41" s="17">
        <f>IF(AND(S41&gt;=1, S41&lt;=10), S41*$E$39/(10*COUNT($E$41:$E$42)), "")</f>
        <v>3</v>
      </c>
      <c r="U41" s="36" t="s">
        <v>11</v>
      </c>
    </row>
    <row r="42" spans="2:21" ht="57" customHeight="1" x14ac:dyDescent="0.2">
      <c r="B42" s="6">
        <v>12</v>
      </c>
      <c r="C42" s="4" t="s">
        <v>46</v>
      </c>
      <c r="E42" s="34">
        <f>'Aggregated evaluation'!E42</f>
        <v>5</v>
      </c>
      <c r="G42" s="18">
        <f t="shared" ref="G42" si="8">IFERROR(AVERAGE(K42,O42,S42),"")</f>
        <v>7.666666666666667</v>
      </c>
      <c r="H42" s="19">
        <f t="shared" ref="H42" si="9">IFERROR(AVERAGE(L42,P42,T42),"")</f>
        <v>3.8333333333333335</v>
      </c>
      <c r="I42" s="37" t="s">
        <v>11</v>
      </c>
      <c r="K42" s="45">
        <v>7</v>
      </c>
      <c r="L42" s="19">
        <f>IF(AND(K42&gt;=1, K42&lt;=10), K42*$E$39/(10*COUNT($E$41:$E$42)), "")</f>
        <v>3.5</v>
      </c>
      <c r="M42" s="37" t="s">
        <v>11</v>
      </c>
      <c r="O42" s="45">
        <v>7</v>
      </c>
      <c r="P42" s="19">
        <f>IF(AND(O42&gt;=1, O42&lt;=10), O42*$E$39/(10*COUNT($E$41:$E$42)), "")</f>
        <v>3.5</v>
      </c>
      <c r="Q42" s="37" t="s">
        <v>11</v>
      </c>
      <c r="S42" s="45">
        <v>9</v>
      </c>
      <c r="T42" s="19">
        <f>IF(AND(S42&gt;=1, S42&lt;=10), S42*$E$39/(10*COUNT($E$41:$E$42)), "")</f>
        <v>4.5</v>
      </c>
      <c r="U42" s="37" t="s">
        <v>11</v>
      </c>
    </row>
    <row r="43" spans="2:21" x14ac:dyDescent="0.2">
      <c r="G43" s="20"/>
      <c r="H43" s="20"/>
    </row>
    <row r="44" spans="2:21" ht="15" x14ac:dyDescent="0.25">
      <c r="B44" s="25" t="s">
        <v>8</v>
      </c>
      <c r="C44" s="29" t="s">
        <v>18</v>
      </c>
      <c r="E44" s="30">
        <f>SUM(E46, E51)</f>
        <v>40</v>
      </c>
      <c r="G44" s="27"/>
      <c r="H44" s="28"/>
      <c r="I44" s="26"/>
      <c r="K44" s="27"/>
      <c r="L44" s="28"/>
      <c r="M44" s="26"/>
      <c r="O44" s="27"/>
      <c r="P44" s="28"/>
      <c r="Q44" s="26"/>
      <c r="S44" s="27"/>
      <c r="T44" s="28"/>
      <c r="U44" s="26"/>
    </row>
    <row r="45" spans="2:21" x14ac:dyDescent="0.2">
      <c r="G45" s="20"/>
      <c r="H45" s="20"/>
    </row>
    <row r="46" spans="2:21" ht="15" x14ac:dyDescent="0.25">
      <c r="B46" s="7" t="s">
        <v>9</v>
      </c>
      <c r="C46" s="8" t="s">
        <v>47</v>
      </c>
      <c r="E46" s="47">
        <f>SUM(E48:E49)</f>
        <v>30</v>
      </c>
      <c r="G46" s="14" t="s">
        <v>58</v>
      </c>
      <c r="H46" s="24" t="s">
        <v>33</v>
      </c>
      <c r="I46" s="23" t="s">
        <v>59</v>
      </c>
      <c r="K46" s="90" t="s">
        <v>60</v>
      </c>
      <c r="L46" s="91"/>
      <c r="M46" s="92"/>
      <c r="O46" s="90" t="s">
        <v>60</v>
      </c>
      <c r="P46" s="91"/>
      <c r="Q46" s="92"/>
      <c r="S46" s="90" t="s">
        <v>60</v>
      </c>
      <c r="T46" s="91"/>
      <c r="U46" s="92"/>
    </row>
    <row r="47" spans="2:21" ht="8.25" customHeight="1" x14ac:dyDescent="0.25">
      <c r="B47" s="9"/>
      <c r="C47" s="10"/>
      <c r="E47" s="15"/>
      <c r="G47" s="21"/>
      <c r="H47" s="22"/>
      <c r="I47" s="13"/>
      <c r="K47" s="11"/>
      <c r="L47" s="12"/>
      <c r="M47" s="13"/>
      <c r="O47" s="11"/>
      <c r="P47" s="12"/>
      <c r="Q47" s="13"/>
      <c r="S47" s="11"/>
      <c r="T47" s="12"/>
      <c r="U47" s="13"/>
    </row>
    <row r="48" spans="2:21" ht="57" customHeight="1" x14ac:dyDescent="0.2">
      <c r="B48" s="5">
        <v>13</v>
      </c>
      <c r="C48" s="3" t="s">
        <v>48</v>
      </c>
      <c r="E48" s="33">
        <f>'Aggregated evaluation'!E48</f>
        <v>15</v>
      </c>
      <c r="G48" s="44">
        <v>7300000000</v>
      </c>
      <c r="H48" s="17">
        <f>IF(AND(G48&gt;=I48), E48*I48/G48, "")</f>
        <v>12.534246575342467</v>
      </c>
      <c r="I48" s="38">
        <f>'Aggregated evaluation'!I48</f>
        <v>6100000000</v>
      </c>
      <c r="K48" s="96" t="s">
        <v>11</v>
      </c>
      <c r="L48" s="97"/>
      <c r="M48" s="98"/>
      <c r="O48" s="96" t="s">
        <v>11</v>
      </c>
      <c r="P48" s="97"/>
      <c r="Q48" s="98"/>
      <c r="S48" s="96" t="s">
        <v>11</v>
      </c>
      <c r="T48" s="97"/>
      <c r="U48" s="98"/>
    </row>
    <row r="49" spans="2:21" ht="57" customHeight="1" x14ac:dyDescent="0.2">
      <c r="B49" s="6">
        <v>14</v>
      </c>
      <c r="C49" s="4" t="s">
        <v>49</v>
      </c>
      <c r="E49" s="34">
        <f>'Aggregated evaluation'!E49</f>
        <v>15</v>
      </c>
      <c r="G49" s="40">
        <v>0.09</v>
      </c>
      <c r="H49" s="19">
        <f>IF(AND(G49&lt;=I49), E49*G49/I49, "")</f>
        <v>11.25</v>
      </c>
      <c r="I49" s="49">
        <f>'Aggregated evaluation'!I49</f>
        <v>0.12</v>
      </c>
      <c r="K49" s="93" t="s">
        <v>11</v>
      </c>
      <c r="L49" s="94"/>
      <c r="M49" s="95"/>
      <c r="O49" s="93" t="s">
        <v>11</v>
      </c>
      <c r="P49" s="94"/>
      <c r="Q49" s="95"/>
      <c r="S49" s="93" t="s">
        <v>11</v>
      </c>
      <c r="T49" s="94"/>
      <c r="U49" s="95"/>
    </row>
    <row r="50" spans="2:21" x14ac:dyDescent="0.2"/>
    <row r="51" spans="2:21" ht="15" x14ac:dyDescent="0.25">
      <c r="B51" s="7" t="s">
        <v>10</v>
      </c>
      <c r="C51" s="8" t="s">
        <v>50</v>
      </c>
      <c r="E51" s="43">
        <f>'Aggregated evaluation'!E51</f>
        <v>10</v>
      </c>
      <c r="G51" s="14" t="s">
        <v>84</v>
      </c>
      <c r="H51" s="24" t="s">
        <v>33</v>
      </c>
      <c r="I51" s="23" t="s">
        <v>32</v>
      </c>
      <c r="K51" s="14" t="s">
        <v>85</v>
      </c>
      <c r="L51" s="24" t="s">
        <v>33</v>
      </c>
      <c r="M51" s="23" t="s">
        <v>32</v>
      </c>
      <c r="O51" s="14" t="s">
        <v>85</v>
      </c>
      <c r="P51" s="24" t="s">
        <v>33</v>
      </c>
      <c r="Q51" s="23" t="s">
        <v>32</v>
      </c>
      <c r="S51" s="14" t="s">
        <v>85</v>
      </c>
      <c r="T51" s="24" t="s">
        <v>33</v>
      </c>
      <c r="U51" s="23" t="s">
        <v>32</v>
      </c>
    </row>
    <row r="52" spans="2:21" ht="8.25" customHeight="1" x14ac:dyDescent="0.25">
      <c r="B52" s="9"/>
      <c r="C52" s="10"/>
      <c r="E52" s="15"/>
      <c r="G52" s="11"/>
      <c r="H52" s="12"/>
      <c r="I52" s="13"/>
      <c r="K52" s="11"/>
      <c r="L52" s="12"/>
      <c r="M52" s="13"/>
      <c r="O52" s="11"/>
      <c r="P52" s="12"/>
      <c r="Q52" s="13"/>
      <c r="S52" s="11"/>
      <c r="T52" s="12"/>
      <c r="U52" s="13"/>
    </row>
    <row r="53" spans="2:21" ht="57" customHeight="1" x14ac:dyDescent="0.2">
      <c r="B53" s="5">
        <v>15</v>
      </c>
      <c r="C53" s="3" t="s">
        <v>51</v>
      </c>
      <c r="E53" s="33">
        <f>'Aggregated evaluation'!E53</f>
        <v>1.6666666666666667</v>
      </c>
      <c r="G53" s="16">
        <f t="shared" ref="G53:H58" si="10">IFERROR(AVERAGE(K53,O53,S53),"")</f>
        <v>7.666666666666667</v>
      </c>
      <c r="H53" s="17">
        <f t="shared" si="10"/>
        <v>1.2777777777777779</v>
      </c>
      <c r="I53" s="36" t="s">
        <v>11</v>
      </c>
      <c r="K53" s="44">
        <v>7</v>
      </c>
      <c r="L53" s="17">
        <f t="shared" ref="L53:L58" si="11">IF(AND(K53&gt;=1, K53&lt;=10), K53*$E$51/(10*COUNT($E$53:$E$58)), "")</f>
        <v>1.1666666666666667</v>
      </c>
      <c r="M53" s="36" t="s">
        <v>11</v>
      </c>
      <c r="O53" s="44">
        <v>9</v>
      </c>
      <c r="P53" s="17">
        <f t="shared" ref="P53:P58" si="12">IF(AND(O53&gt;=1, O53&lt;=10), O53*$E$51/(10*COUNT($E$53:$E$58)), "")</f>
        <v>1.5</v>
      </c>
      <c r="Q53" s="36" t="s">
        <v>11</v>
      </c>
      <c r="S53" s="44">
        <v>7</v>
      </c>
      <c r="T53" s="17">
        <f t="shared" ref="T53:T58" si="13">IF(AND(S53&gt;=1, S53&lt;=10), S53*$E$51/(10*COUNT($E$53:$E$58)), "")</f>
        <v>1.1666666666666667</v>
      </c>
      <c r="U53" s="36" t="s">
        <v>11</v>
      </c>
    </row>
    <row r="54" spans="2:21" ht="57" customHeight="1" x14ac:dyDescent="0.2">
      <c r="B54" s="5">
        <v>16</v>
      </c>
      <c r="C54" s="3" t="s">
        <v>52</v>
      </c>
      <c r="E54" s="33">
        <f>'Aggregated evaluation'!E54</f>
        <v>1.6666666666666667</v>
      </c>
      <c r="G54" s="16">
        <f t="shared" si="10"/>
        <v>6.666666666666667</v>
      </c>
      <c r="H54" s="17">
        <f t="shared" si="10"/>
        <v>1.1111111111111114</v>
      </c>
      <c r="I54" s="36" t="s">
        <v>11</v>
      </c>
      <c r="K54" s="44">
        <v>7</v>
      </c>
      <c r="L54" s="17">
        <f t="shared" si="11"/>
        <v>1.1666666666666667</v>
      </c>
      <c r="M54" s="36" t="s">
        <v>11</v>
      </c>
      <c r="O54" s="44">
        <v>6</v>
      </c>
      <c r="P54" s="17">
        <f t="shared" si="12"/>
        <v>1</v>
      </c>
      <c r="Q54" s="36" t="s">
        <v>11</v>
      </c>
      <c r="S54" s="44">
        <v>7</v>
      </c>
      <c r="T54" s="17">
        <f t="shared" si="13"/>
        <v>1.1666666666666667</v>
      </c>
      <c r="U54" s="36" t="s">
        <v>11</v>
      </c>
    </row>
    <row r="55" spans="2:21" ht="57" customHeight="1" x14ac:dyDescent="0.2">
      <c r="B55" s="5">
        <v>17</v>
      </c>
      <c r="C55" s="3" t="s">
        <v>53</v>
      </c>
      <c r="E55" s="33">
        <f>'Aggregated evaluation'!E55</f>
        <v>1.6666666666666667</v>
      </c>
      <c r="G55" s="16">
        <f t="shared" si="10"/>
        <v>7.333333333333333</v>
      </c>
      <c r="H55" s="17">
        <f t="shared" si="10"/>
        <v>1.2222222222222223</v>
      </c>
      <c r="I55" s="36" t="s">
        <v>11</v>
      </c>
      <c r="K55" s="44">
        <v>8</v>
      </c>
      <c r="L55" s="17">
        <f t="shared" si="11"/>
        <v>1.3333333333333333</v>
      </c>
      <c r="M55" s="36" t="s">
        <v>11</v>
      </c>
      <c r="O55" s="44">
        <v>7</v>
      </c>
      <c r="P55" s="17">
        <f t="shared" si="12"/>
        <v>1.1666666666666667</v>
      </c>
      <c r="Q55" s="36" t="s">
        <v>11</v>
      </c>
      <c r="S55" s="44">
        <v>7</v>
      </c>
      <c r="T55" s="17">
        <f t="shared" si="13"/>
        <v>1.1666666666666667</v>
      </c>
      <c r="U55" s="36" t="s">
        <v>11</v>
      </c>
    </row>
    <row r="56" spans="2:21" ht="57" customHeight="1" x14ac:dyDescent="0.2">
      <c r="B56" s="5">
        <v>18</v>
      </c>
      <c r="C56" s="3" t="s">
        <v>54</v>
      </c>
      <c r="E56" s="33">
        <f>'Aggregated evaluation'!E56</f>
        <v>1.6666666666666667</v>
      </c>
      <c r="G56" s="16">
        <f t="shared" si="10"/>
        <v>7.333333333333333</v>
      </c>
      <c r="H56" s="17">
        <f t="shared" si="10"/>
        <v>1.2222222222222221</v>
      </c>
      <c r="I56" s="36" t="s">
        <v>11</v>
      </c>
      <c r="K56" s="44">
        <v>6</v>
      </c>
      <c r="L56" s="17">
        <f t="shared" si="11"/>
        <v>1</v>
      </c>
      <c r="M56" s="36" t="s">
        <v>11</v>
      </c>
      <c r="O56" s="44">
        <v>8</v>
      </c>
      <c r="P56" s="17">
        <f t="shared" si="12"/>
        <v>1.3333333333333333</v>
      </c>
      <c r="Q56" s="36" t="s">
        <v>11</v>
      </c>
      <c r="S56" s="44">
        <v>8</v>
      </c>
      <c r="T56" s="17">
        <f t="shared" si="13"/>
        <v>1.3333333333333333</v>
      </c>
      <c r="U56" s="36" t="s">
        <v>11</v>
      </c>
    </row>
    <row r="57" spans="2:21" ht="57" customHeight="1" x14ac:dyDescent="0.2">
      <c r="B57" s="5">
        <v>19</v>
      </c>
      <c r="C57" s="3" t="s">
        <v>55</v>
      </c>
      <c r="E57" s="33">
        <f>'Aggregated evaluation'!E57</f>
        <v>1.6666666666666667</v>
      </c>
      <c r="G57" s="16">
        <f t="shared" si="10"/>
        <v>6.666666666666667</v>
      </c>
      <c r="H57" s="17">
        <f t="shared" si="10"/>
        <v>1.1111111111111112</v>
      </c>
      <c r="I57" s="36" t="s">
        <v>11</v>
      </c>
      <c r="K57" s="44">
        <v>7</v>
      </c>
      <c r="L57" s="17">
        <f t="shared" si="11"/>
        <v>1.1666666666666667</v>
      </c>
      <c r="M57" s="36" t="s">
        <v>11</v>
      </c>
      <c r="O57" s="44">
        <v>7</v>
      </c>
      <c r="P57" s="17">
        <f t="shared" si="12"/>
        <v>1.1666666666666667</v>
      </c>
      <c r="Q57" s="36" t="s">
        <v>11</v>
      </c>
      <c r="S57" s="44">
        <v>6</v>
      </c>
      <c r="T57" s="17">
        <f t="shared" si="13"/>
        <v>1</v>
      </c>
      <c r="U57" s="36" t="s">
        <v>11</v>
      </c>
    </row>
    <row r="58" spans="2:21" ht="57" customHeight="1" x14ac:dyDescent="0.2">
      <c r="B58" s="6">
        <v>20</v>
      </c>
      <c r="C58" s="4" t="s">
        <v>56</v>
      </c>
      <c r="E58" s="34">
        <f>'Aggregated evaluation'!E58</f>
        <v>1.6666666666666667</v>
      </c>
      <c r="G58" s="18">
        <f t="shared" si="10"/>
        <v>7.666666666666667</v>
      </c>
      <c r="H58" s="19">
        <f t="shared" si="10"/>
        <v>1.2777777777777777</v>
      </c>
      <c r="I58" s="37" t="s">
        <v>11</v>
      </c>
      <c r="K58" s="45">
        <v>8</v>
      </c>
      <c r="L58" s="19">
        <f t="shared" si="11"/>
        <v>1.3333333333333333</v>
      </c>
      <c r="M58" s="37" t="s">
        <v>11</v>
      </c>
      <c r="O58" s="45">
        <v>6</v>
      </c>
      <c r="P58" s="19">
        <f t="shared" si="12"/>
        <v>1</v>
      </c>
      <c r="Q58" s="37" t="s">
        <v>11</v>
      </c>
      <c r="S58" s="45">
        <v>9</v>
      </c>
      <c r="T58" s="19">
        <f t="shared" si="13"/>
        <v>1.5</v>
      </c>
      <c r="U58" s="37" t="s">
        <v>11</v>
      </c>
    </row>
    <row r="59" spans="2:21" ht="14.25" customHeight="1" x14ac:dyDescent="0.2"/>
    <row r="60" spans="2:21" ht="14.25" customHeight="1" x14ac:dyDescent="0.2"/>
    <row r="61" spans="2:21" ht="14.25" customHeight="1" x14ac:dyDescent="0.2"/>
    <row r="62" spans="2:21" ht="14.25" customHeight="1" x14ac:dyDescent="0.2"/>
    <row r="63" spans="2:21" ht="14.25" customHeight="1" x14ac:dyDescent="0.2"/>
    <row r="64" spans="2:2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sheetData>
  <mergeCells count="9">
    <mergeCell ref="K46:M46"/>
    <mergeCell ref="O46:Q46"/>
    <mergeCell ref="S46:U46"/>
    <mergeCell ref="K49:M49"/>
    <mergeCell ref="K48:M48"/>
    <mergeCell ref="O48:Q48"/>
    <mergeCell ref="O49:Q49"/>
    <mergeCell ref="S48:U48"/>
    <mergeCell ref="S49:U4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41317-546B-494E-B988-A6470116527F}">
  <dimension ref="A1:W90"/>
  <sheetViews>
    <sheetView showGridLines="0" zoomScale="85" zoomScaleNormal="85" workbookViewId="0"/>
  </sheetViews>
  <sheetFormatPr defaultColWidth="0" defaultRowHeight="14.25" customHeight="1" zeroHeight="1" x14ac:dyDescent="0.2"/>
  <cols>
    <col min="1" max="1" width="2.5703125" style="1" customWidth="1"/>
    <col min="2" max="2" width="4.7109375" style="1" customWidth="1"/>
    <col min="3" max="3" width="73.28515625" style="1" customWidth="1"/>
    <col min="4" max="4" width="3.42578125" style="1" customWidth="1"/>
    <col min="5" max="5" width="22.7109375" style="1" customWidth="1"/>
    <col min="6" max="6" width="3.42578125" style="1" customWidth="1"/>
    <col min="7" max="7" width="27.28515625" style="1" customWidth="1"/>
    <col min="8" max="8" width="18.85546875" style="1" customWidth="1"/>
    <col min="9" max="9" width="47.7109375" style="1" customWidth="1"/>
    <col min="10" max="10" width="9.140625" style="1" customWidth="1"/>
    <col min="11" max="11" width="27.28515625" style="1" customWidth="1"/>
    <col min="12" max="12" width="18.85546875" style="1" customWidth="1"/>
    <col min="13" max="13" width="47.7109375" style="1" customWidth="1"/>
    <col min="14" max="14" width="9.140625" style="1" customWidth="1"/>
    <col min="15" max="15" width="27.28515625" style="1" customWidth="1"/>
    <col min="16" max="16" width="18.85546875" style="1" customWidth="1"/>
    <col min="17" max="17" width="47.7109375" style="1" customWidth="1"/>
    <col min="18" max="18" width="9.140625" style="1" customWidth="1"/>
    <col min="19" max="19" width="27.28515625" style="1" customWidth="1"/>
    <col min="20" max="20" width="18.85546875" style="1" customWidth="1"/>
    <col min="21" max="21" width="47.7109375" style="1" customWidth="1"/>
    <col min="22" max="23" width="9.140625" style="1" customWidth="1"/>
    <col min="24" max="16384" width="9.140625" style="1" hidden="1"/>
  </cols>
  <sheetData>
    <row r="1" spans="1:23" s="2" customFormat="1" ht="5.0999999999999996" customHeight="1" x14ac:dyDescent="0.2">
      <c r="A1" s="50"/>
      <c r="B1" s="50"/>
      <c r="C1" s="50"/>
      <c r="D1" s="50"/>
      <c r="E1" s="50"/>
      <c r="F1" s="50"/>
      <c r="G1" s="51"/>
      <c r="H1" s="51"/>
      <c r="I1" s="51"/>
      <c r="J1" s="51"/>
      <c r="K1" s="51"/>
      <c r="L1" s="51"/>
      <c r="M1" s="51"/>
      <c r="N1" s="51"/>
      <c r="O1" s="51"/>
      <c r="P1" s="51"/>
      <c r="Q1" s="51"/>
      <c r="R1" s="51"/>
      <c r="S1" s="51"/>
      <c r="T1" s="51"/>
      <c r="U1" s="51"/>
      <c r="V1" s="51"/>
      <c r="W1" s="51"/>
    </row>
    <row r="2" spans="1:23" s="2" customFormat="1" ht="20.25" x14ac:dyDescent="0.3">
      <c r="A2" s="50"/>
      <c r="B2" s="52" t="s">
        <v>12</v>
      </c>
      <c r="C2" s="50"/>
      <c r="D2" s="50"/>
      <c r="E2" s="50"/>
      <c r="F2" s="50"/>
      <c r="G2" s="51"/>
      <c r="H2" s="51"/>
      <c r="I2" s="51"/>
      <c r="J2" s="51"/>
      <c r="K2" s="50"/>
      <c r="L2" s="51"/>
      <c r="M2" s="51"/>
      <c r="N2" s="51"/>
      <c r="O2" s="51"/>
      <c r="P2" s="51"/>
      <c r="Q2" s="51"/>
      <c r="R2" s="51"/>
      <c r="S2" s="51"/>
      <c r="T2" s="51"/>
      <c r="U2" s="51"/>
      <c r="V2" s="51"/>
      <c r="W2" s="51"/>
    </row>
    <row r="3" spans="1:23" s="2" customFormat="1" ht="9.75" customHeight="1" x14ac:dyDescent="0.3">
      <c r="A3" s="50"/>
      <c r="B3" s="52"/>
      <c r="C3" s="50"/>
      <c r="D3" s="50"/>
      <c r="E3" s="50"/>
      <c r="F3" s="50"/>
      <c r="G3" s="51"/>
      <c r="H3" s="51"/>
      <c r="I3" s="51"/>
      <c r="J3" s="51"/>
      <c r="K3" s="51"/>
      <c r="L3" s="51"/>
      <c r="M3" s="51"/>
      <c r="N3" s="51"/>
      <c r="O3" s="51"/>
      <c r="P3" s="51"/>
      <c r="Q3" s="51"/>
      <c r="R3" s="51"/>
      <c r="S3" s="51"/>
      <c r="T3" s="51"/>
      <c r="U3" s="51"/>
      <c r="V3" s="51"/>
      <c r="W3" s="51"/>
    </row>
    <row r="4" spans="1:23" s="2" customFormat="1" ht="20.25" x14ac:dyDescent="0.3">
      <c r="A4" s="50"/>
      <c r="B4" s="52" t="s">
        <v>63</v>
      </c>
      <c r="C4" s="50"/>
      <c r="D4" s="50"/>
      <c r="E4" s="50"/>
      <c r="F4" s="50"/>
      <c r="G4" s="51"/>
      <c r="H4" s="51"/>
      <c r="I4" s="51"/>
      <c r="J4" s="51"/>
      <c r="K4" s="51"/>
      <c r="L4" s="51"/>
      <c r="M4" s="51"/>
      <c r="N4" s="51"/>
      <c r="O4" s="51"/>
      <c r="P4" s="51"/>
      <c r="Q4" s="51"/>
      <c r="R4" s="51"/>
      <c r="S4" s="52" t="s">
        <v>24</v>
      </c>
      <c r="T4" s="51"/>
      <c r="U4" s="51"/>
      <c r="V4" s="51"/>
      <c r="W4" s="51"/>
    </row>
    <row r="5" spans="1:23" s="2" customFormat="1" ht="9.75" customHeight="1" x14ac:dyDescent="0.3">
      <c r="A5" s="50"/>
      <c r="B5" s="52"/>
      <c r="C5" s="50"/>
      <c r="D5" s="50"/>
      <c r="E5" s="50"/>
      <c r="F5" s="50"/>
      <c r="G5" s="51"/>
      <c r="H5" s="51"/>
      <c r="I5" s="51"/>
      <c r="J5" s="51"/>
      <c r="K5" s="51"/>
      <c r="L5" s="51"/>
      <c r="M5" s="51"/>
      <c r="N5" s="51"/>
      <c r="O5" s="51"/>
      <c r="P5" s="51"/>
      <c r="Q5" s="51"/>
      <c r="R5" s="51"/>
      <c r="S5" s="51"/>
      <c r="T5" s="51"/>
      <c r="U5" s="51"/>
      <c r="V5" s="51"/>
      <c r="W5" s="51"/>
    </row>
    <row r="6" spans="1:23" s="2" customFormat="1" x14ac:dyDescent="0.2">
      <c r="A6" s="50"/>
      <c r="B6" s="50" t="s">
        <v>13</v>
      </c>
      <c r="C6" s="50"/>
      <c r="D6" s="50"/>
      <c r="E6" s="50"/>
      <c r="F6" s="50"/>
      <c r="G6" s="51"/>
      <c r="H6" s="51"/>
      <c r="I6" s="51"/>
      <c r="J6" s="51"/>
      <c r="K6" s="51"/>
      <c r="L6" s="51"/>
      <c r="M6" s="51"/>
      <c r="N6" s="51"/>
      <c r="O6" s="51"/>
      <c r="P6" s="51"/>
      <c r="Q6" s="51"/>
      <c r="R6" s="51"/>
      <c r="S6" s="55" t="s">
        <v>0</v>
      </c>
      <c r="T6" s="56" t="s">
        <v>25</v>
      </c>
      <c r="U6" s="57" t="s">
        <v>26</v>
      </c>
      <c r="V6" s="51"/>
      <c r="W6" s="51"/>
    </row>
    <row r="7" spans="1:23" s="2" customFormat="1" ht="12.75" x14ac:dyDescent="0.2">
      <c r="A7" s="50"/>
      <c r="B7" s="50"/>
      <c r="C7" s="50"/>
      <c r="D7" s="50"/>
      <c r="E7" s="50"/>
      <c r="F7" s="50"/>
      <c r="G7" s="51"/>
      <c r="H7" s="51"/>
      <c r="I7" s="51"/>
      <c r="J7" s="51"/>
      <c r="K7" s="51"/>
      <c r="L7" s="51"/>
      <c r="M7" s="51"/>
      <c r="N7" s="51"/>
      <c r="O7" s="51"/>
      <c r="P7" s="51"/>
      <c r="Q7" s="51"/>
      <c r="R7" s="51"/>
      <c r="S7" s="51"/>
      <c r="T7" s="51"/>
      <c r="U7" s="51"/>
      <c r="V7" s="51"/>
      <c r="W7" s="51"/>
    </row>
    <row r="8" spans="1:23" x14ac:dyDescent="0.2"/>
    <row r="9" spans="1:23" ht="15" x14ac:dyDescent="0.25">
      <c r="B9" s="53" t="s">
        <v>15</v>
      </c>
      <c r="C9" s="53"/>
      <c r="E9" s="53" t="s">
        <v>31</v>
      </c>
      <c r="G9" s="53" t="s">
        <v>19</v>
      </c>
      <c r="H9" s="53"/>
      <c r="I9" s="54" t="s">
        <v>20</v>
      </c>
      <c r="K9" s="53" t="s">
        <v>21</v>
      </c>
      <c r="L9" s="53"/>
      <c r="M9" s="54" t="s">
        <v>20</v>
      </c>
      <c r="O9" s="53" t="s">
        <v>22</v>
      </c>
      <c r="P9" s="53"/>
      <c r="Q9" s="54" t="s">
        <v>20</v>
      </c>
      <c r="S9" s="53" t="s">
        <v>23</v>
      </c>
      <c r="T9" s="53"/>
      <c r="U9" s="54" t="s">
        <v>20</v>
      </c>
    </row>
    <row r="10" spans="1:23" x14ac:dyDescent="0.2"/>
    <row r="11" spans="1:23" ht="15" x14ac:dyDescent="0.25">
      <c r="B11" s="58" t="s">
        <v>16</v>
      </c>
      <c r="C11" s="59"/>
      <c r="E11" s="64"/>
      <c r="G11" s="67" t="s">
        <v>1</v>
      </c>
      <c r="H11" s="68"/>
      <c r="I11" s="69">
        <f>+IFERROR(SUM(I12:I13),"")</f>
        <v>65.373945147679322</v>
      </c>
      <c r="K11" s="67" t="s">
        <v>1</v>
      </c>
      <c r="L11" s="68"/>
      <c r="M11" s="69">
        <f>+IFERROR(SUM(M12:M13),"")</f>
        <v>65.290611814345993</v>
      </c>
      <c r="O11" s="67" t="s">
        <v>1</v>
      </c>
      <c r="P11" s="68"/>
      <c r="Q11" s="69">
        <f>+IFERROR(SUM(Q12:Q13),"")</f>
        <v>66.207278481012651</v>
      </c>
      <c r="S11" s="67" t="s">
        <v>1</v>
      </c>
      <c r="T11" s="68"/>
      <c r="U11" s="69">
        <f>+IFERROR(SUM(U12:U13),"")</f>
        <v>64.623945147679322</v>
      </c>
    </row>
    <row r="12" spans="1:23" ht="15" x14ac:dyDescent="0.25">
      <c r="B12" s="60"/>
      <c r="C12" s="61" t="s">
        <v>17</v>
      </c>
      <c r="E12" s="65">
        <f>SUM(E17,E23,E28,E34,E39,E46,E51)</f>
        <v>100</v>
      </c>
      <c r="G12" s="70" t="s">
        <v>17</v>
      </c>
      <c r="H12" s="71"/>
      <c r="I12" s="72">
        <f>IFERROR(SUM(H19:H21,H25:H26,H30:H32,H36:H37,H41:H42),"")</f>
        <v>37.333333333333336</v>
      </c>
      <c r="K12" s="70" t="s">
        <v>17</v>
      </c>
      <c r="L12" s="71"/>
      <c r="M12" s="72">
        <f>IFERROR(SUM(L19:L21,L25:L26,L30:L32,L36:L37,L41:L42),"")</f>
        <v>37.416666666666671</v>
      </c>
      <c r="O12" s="70" t="s">
        <v>17</v>
      </c>
      <c r="P12" s="71"/>
      <c r="Q12" s="72">
        <f>IFERROR(SUM(P19:P21,P25:P26,P30:P32,P36:P37,P41:P42),"")</f>
        <v>37.833333333333336</v>
      </c>
      <c r="S12" s="70" t="s">
        <v>17</v>
      </c>
      <c r="T12" s="71"/>
      <c r="U12" s="72">
        <f>IFERROR(SUM(T19:T21,T25:T26,T30:T32,T36:T37,T41:T42),"")</f>
        <v>36.75</v>
      </c>
    </row>
    <row r="13" spans="1:23" ht="15" x14ac:dyDescent="0.25">
      <c r="B13" s="62"/>
      <c r="C13" s="63" t="s">
        <v>18</v>
      </c>
      <c r="E13" s="66"/>
      <c r="G13" s="73" t="s">
        <v>18</v>
      </c>
      <c r="H13" s="74"/>
      <c r="I13" s="75">
        <f>IFERROR(SUM(H48:H49,H53:H58),"")</f>
        <v>28.04061181434599</v>
      </c>
      <c r="K13" s="73" t="s">
        <v>18</v>
      </c>
      <c r="L13" s="74"/>
      <c r="M13" s="75">
        <f>IFERROR(SUM(H48:H49,L53:L58),"")</f>
        <v>27.873945147679326</v>
      </c>
      <c r="O13" s="73" t="s">
        <v>18</v>
      </c>
      <c r="P13" s="74"/>
      <c r="Q13" s="75">
        <f>IFERROR(SUM(H48:H49,P53:P58),"")</f>
        <v>28.373945147679322</v>
      </c>
      <c r="S13" s="73" t="s">
        <v>18</v>
      </c>
      <c r="T13" s="74"/>
      <c r="U13" s="75">
        <f>IFERROR(SUM(H48:H49,T53:T58),"")</f>
        <v>27.873945147679326</v>
      </c>
    </row>
    <row r="14" spans="1:23" x14ac:dyDescent="0.2"/>
    <row r="15" spans="1:23" ht="15" x14ac:dyDescent="0.25">
      <c r="B15" s="25" t="s">
        <v>2</v>
      </c>
      <c r="C15" s="29" t="s">
        <v>17</v>
      </c>
      <c r="E15" s="30">
        <f>SUM(E17,E23,E28,E34,E39)</f>
        <v>60</v>
      </c>
      <c r="G15" s="27"/>
      <c r="H15" s="28"/>
      <c r="I15" s="26"/>
      <c r="K15" s="27"/>
      <c r="L15" s="28"/>
      <c r="M15" s="26"/>
      <c r="O15" s="27"/>
      <c r="P15" s="28"/>
      <c r="Q15" s="26"/>
      <c r="S15" s="27"/>
      <c r="T15" s="28"/>
      <c r="U15" s="26"/>
    </row>
    <row r="16" spans="1:23" x14ac:dyDescent="0.2"/>
    <row r="17" spans="2:21" ht="15" x14ac:dyDescent="0.25">
      <c r="B17" s="7" t="s">
        <v>3</v>
      </c>
      <c r="C17" s="8" t="s">
        <v>27</v>
      </c>
      <c r="E17" s="43">
        <f>'Aggregated evaluation'!E17</f>
        <v>10</v>
      </c>
      <c r="G17" s="14" t="s">
        <v>84</v>
      </c>
      <c r="H17" s="24" t="s">
        <v>33</v>
      </c>
      <c r="I17" s="23" t="s">
        <v>32</v>
      </c>
      <c r="K17" s="14" t="s">
        <v>85</v>
      </c>
      <c r="L17" s="24" t="s">
        <v>33</v>
      </c>
      <c r="M17" s="23" t="s">
        <v>32</v>
      </c>
      <c r="O17" s="14" t="s">
        <v>85</v>
      </c>
      <c r="P17" s="24" t="s">
        <v>33</v>
      </c>
      <c r="Q17" s="23" t="s">
        <v>32</v>
      </c>
      <c r="S17" s="14" t="s">
        <v>85</v>
      </c>
      <c r="T17" s="24" t="s">
        <v>33</v>
      </c>
      <c r="U17" s="23" t="s">
        <v>32</v>
      </c>
    </row>
    <row r="18" spans="2:21" ht="8.25" customHeight="1" x14ac:dyDescent="0.25">
      <c r="B18" s="9"/>
      <c r="C18" s="10"/>
      <c r="E18" s="15"/>
      <c r="G18" s="11"/>
      <c r="H18" s="12"/>
      <c r="I18" s="13"/>
      <c r="K18" s="11"/>
      <c r="L18" s="12"/>
      <c r="M18" s="13"/>
      <c r="O18" s="11"/>
      <c r="P18" s="12"/>
      <c r="Q18" s="13"/>
      <c r="S18" s="11"/>
      <c r="T18" s="12"/>
      <c r="U18" s="13"/>
    </row>
    <row r="19" spans="2:21" ht="57" customHeight="1" x14ac:dyDescent="0.2">
      <c r="B19" s="5">
        <v>1</v>
      </c>
      <c r="C19" s="3" t="s">
        <v>28</v>
      </c>
      <c r="E19" s="33">
        <f>'Aggregated evaluation'!E19</f>
        <v>3.3333333333333335</v>
      </c>
      <c r="G19" s="16">
        <f>IFERROR(AVERAGE(K19,O19,S19),"")</f>
        <v>6.333333333333333</v>
      </c>
      <c r="H19" s="17">
        <f>IFERROR(AVERAGE(L19,P19,T19),"")</f>
        <v>2.1111111111111112</v>
      </c>
      <c r="I19" s="36" t="s">
        <v>11</v>
      </c>
      <c r="K19" s="44">
        <v>6</v>
      </c>
      <c r="L19" s="17">
        <f>IF(AND(K19&gt;=1, K19&lt;=10), K19*$E$17/(10*COUNT($E$19:$E$21)), "")</f>
        <v>2</v>
      </c>
      <c r="M19" s="36" t="s">
        <v>11</v>
      </c>
      <c r="O19" s="44">
        <v>7</v>
      </c>
      <c r="P19" s="17">
        <f>IF(AND(O19&gt;=1, O19&lt;=10), O19*$E$17/(10*COUNT($E$19:$E$21)), "")</f>
        <v>2.3333333333333335</v>
      </c>
      <c r="Q19" s="36" t="s">
        <v>11</v>
      </c>
      <c r="S19" s="44">
        <v>6</v>
      </c>
      <c r="T19" s="17">
        <f>IF(AND(S19&gt;=1, S19&lt;=10), S19*$E$17/(10*COUNT($E$19:$E$21)), "")</f>
        <v>2</v>
      </c>
      <c r="U19" s="36" t="s">
        <v>11</v>
      </c>
    </row>
    <row r="20" spans="2:21" ht="57" customHeight="1" x14ac:dyDescent="0.2">
      <c r="B20" s="5">
        <v>2</v>
      </c>
      <c r="C20" s="3" t="s">
        <v>29</v>
      </c>
      <c r="E20" s="33">
        <f>'Aggregated evaluation'!E20</f>
        <v>3.3333333333333335</v>
      </c>
      <c r="G20" s="16">
        <f t="shared" ref="G20:G21" si="0">IFERROR(AVERAGE(K20,O20,S20),"")</f>
        <v>5</v>
      </c>
      <c r="H20" s="17">
        <f>IFERROR(AVERAGE(L20,P20,T20),"")</f>
        <v>1.6666666666666667</v>
      </c>
      <c r="I20" s="36" t="s">
        <v>11</v>
      </c>
      <c r="K20" s="44">
        <v>5</v>
      </c>
      <c r="L20" s="17">
        <f t="shared" ref="L20:L21" si="1">IF(AND(K20&gt;=1, K20&lt;=10), K20*$E$17/(10*COUNT($E$19:$E$21)), "")</f>
        <v>1.6666666666666667</v>
      </c>
      <c r="M20" s="36" t="s">
        <v>11</v>
      </c>
      <c r="O20" s="44">
        <v>4</v>
      </c>
      <c r="P20" s="17">
        <f t="shared" ref="P20:P21" si="2">IF(AND(O20&gt;=1, O20&lt;=10), O20*$E$17/(10*COUNT($E$19:$E$21)), "")</f>
        <v>1.3333333333333333</v>
      </c>
      <c r="Q20" s="36" t="s">
        <v>11</v>
      </c>
      <c r="S20" s="44">
        <v>6</v>
      </c>
      <c r="T20" s="17">
        <f t="shared" ref="T20:T21" si="3">IF(AND(S20&gt;=1, S20&lt;=10), S20*$E$17/(10*COUNT($E$19:$E$21)), "")</f>
        <v>2</v>
      </c>
      <c r="U20" s="36" t="s">
        <v>11</v>
      </c>
    </row>
    <row r="21" spans="2:21" ht="57" customHeight="1" x14ac:dyDescent="0.2">
      <c r="B21" s="6">
        <v>3</v>
      </c>
      <c r="C21" s="4" t="s">
        <v>30</v>
      </c>
      <c r="E21" s="34">
        <f>'Aggregated evaluation'!E21</f>
        <v>3.3333333333333335</v>
      </c>
      <c r="G21" s="18">
        <f t="shared" si="0"/>
        <v>5.666666666666667</v>
      </c>
      <c r="H21" s="19">
        <f>IFERROR(AVERAGE(L21,P21,T21),"")</f>
        <v>1.8888888888888891</v>
      </c>
      <c r="I21" s="37" t="s">
        <v>11</v>
      </c>
      <c r="K21" s="45">
        <v>6</v>
      </c>
      <c r="L21" s="19">
        <f t="shared" si="1"/>
        <v>2</v>
      </c>
      <c r="M21" s="37" t="s">
        <v>11</v>
      </c>
      <c r="O21" s="45">
        <v>5</v>
      </c>
      <c r="P21" s="19">
        <f t="shared" si="2"/>
        <v>1.6666666666666667</v>
      </c>
      <c r="Q21" s="37" t="s">
        <v>11</v>
      </c>
      <c r="S21" s="45">
        <v>6</v>
      </c>
      <c r="T21" s="19">
        <f t="shared" si="3"/>
        <v>2</v>
      </c>
      <c r="U21" s="37" t="s">
        <v>11</v>
      </c>
    </row>
    <row r="22" spans="2:21" x14ac:dyDescent="0.2">
      <c r="G22" s="20"/>
      <c r="H22" s="20"/>
    </row>
    <row r="23" spans="2:21" ht="15" x14ac:dyDescent="0.25">
      <c r="B23" s="7" t="s">
        <v>4</v>
      </c>
      <c r="C23" s="8" t="s">
        <v>34</v>
      </c>
      <c r="E23" s="43">
        <f>'Aggregated evaluation'!E23</f>
        <v>15</v>
      </c>
      <c r="G23" s="14" t="s">
        <v>84</v>
      </c>
      <c r="H23" s="24" t="s">
        <v>33</v>
      </c>
      <c r="I23" s="23" t="s">
        <v>32</v>
      </c>
      <c r="K23" s="14" t="s">
        <v>85</v>
      </c>
      <c r="L23" s="24" t="s">
        <v>33</v>
      </c>
      <c r="M23" s="23" t="s">
        <v>32</v>
      </c>
      <c r="O23" s="14" t="s">
        <v>85</v>
      </c>
      <c r="P23" s="24" t="s">
        <v>33</v>
      </c>
      <c r="Q23" s="23" t="s">
        <v>32</v>
      </c>
      <c r="S23" s="14" t="s">
        <v>85</v>
      </c>
      <c r="T23" s="24" t="s">
        <v>33</v>
      </c>
      <c r="U23" s="23" t="s">
        <v>32</v>
      </c>
    </row>
    <row r="24" spans="2:21" ht="8.25" customHeight="1" x14ac:dyDescent="0.25">
      <c r="B24" s="9"/>
      <c r="C24" s="10"/>
      <c r="E24" s="15"/>
      <c r="G24" s="11"/>
      <c r="H24" s="12"/>
      <c r="I24" s="13"/>
      <c r="K24" s="11"/>
      <c r="L24" s="12"/>
      <c r="M24" s="13"/>
      <c r="O24" s="11"/>
      <c r="P24" s="12"/>
      <c r="Q24" s="13"/>
      <c r="S24" s="11"/>
      <c r="T24" s="12"/>
      <c r="U24" s="13"/>
    </row>
    <row r="25" spans="2:21" ht="57" customHeight="1" x14ac:dyDescent="0.2">
      <c r="B25" s="5">
        <v>4</v>
      </c>
      <c r="C25" s="3" t="s">
        <v>35</v>
      </c>
      <c r="E25" s="33">
        <f>'Aggregated evaluation'!E25</f>
        <v>7.5</v>
      </c>
      <c r="G25" s="16">
        <f>IFERROR(AVERAGE(K25,O25,S25),"")</f>
        <v>5</v>
      </c>
      <c r="H25" s="17">
        <f>IFERROR(AVERAGE(L25,P25,T25),"")</f>
        <v>3.75</v>
      </c>
      <c r="I25" s="36" t="s">
        <v>11</v>
      </c>
      <c r="K25" s="44">
        <v>5</v>
      </c>
      <c r="L25" s="17">
        <f>IF(AND(K25&gt;=1, K25&lt;=10), K25*$E$23/(10*COUNT($E$25:$E$26)), "")</f>
        <v>3.75</v>
      </c>
      <c r="M25" s="36" t="s">
        <v>11</v>
      </c>
      <c r="O25" s="44">
        <v>5</v>
      </c>
      <c r="P25" s="17">
        <f>IF(AND(O25&gt;=1, O25&lt;=10), O25*$E$23/(10*COUNT($E$25:$E$26)), "")</f>
        <v>3.75</v>
      </c>
      <c r="Q25" s="36" t="s">
        <v>11</v>
      </c>
      <c r="S25" s="44">
        <v>5</v>
      </c>
      <c r="T25" s="17">
        <f>IF(AND(S25&gt;=1, S25&lt;=10), S25*$E$23/(10*COUNT($E$25:$E$26)), "")</f>
        <v>3.75</v>
      </c>
      <c r="U25" s="36" t="s">
        <v>11</v>
      </c>
    </row>
    <row r="26" spans="2:21" ht="57" customHeight="1" x14ac:dyDescent="0.2">
      <c r="B26" s="6">
        <v>5</v>
      </c>
      <c r="C26" s="4" t="s">
        <v>36</v>
      </c>
      <c r="E26" s="34">
        <f>'Aggregated evaluation'!E26</f>
        <v>7.5</v>
      </c>
      <c r="G26" s="18">
        <f t="shared" ref="G26" si="4">IFERROR(AVERAGE(K26,O26,S26),"")</f>
        <v>6.333333333333333</v>
      </c>
      <c r="H26" s="19">
        <f>IFERROR(AVERAGE(L26,P26,T26),"")</f>
        <v>4.75</v>
      </c>
      <c r="I26" s="37" t="s">
        <v>11</v>
      </c>
      <c r="K26" s="45">
        <v>6</v>
      </c>
      <c r="L26" s="19">
        <f>IF(AND(K26&gt;=1, K26&lt;=10), K26*$E$23/(10*COUNT($E$25:$E$26)), "")</f>
        <v>4.5</v>
      </c>
      <c r="M26" s="37" t="s">
        <v>11</v>
      </c>
      <c r="O26" s="45">
        <v>7</v>
      </c>
      <c r="P26" s="19">
        <f>IF(AND(O26&gt;=1, O26&lt;=10), O26*$E$23/(10*COUNT($E$25:$E$26)), "")</f>
        <v>5.25</v>
      </c>
      <c r="Q26" s="37" t="s">
        <v>11</v>
      </c>
      <c r="S26" s="45">
        <v>6</v>
      </c>
      <c r="T26" s="19">
        <f>IF(AND(S26&gt;=1, S26&lt;=10), S26*$E$23/(10*COUNT($E$25:$E$26)), "")</f>
        <v>4.5</v>
      </c>
      <c r="U26" s="37" t="s">
        <v>11</v>
      </c>
    </row>
    <row r="27" spans="2:21" x14ac:dyDescent="0.2">
      <c r="G27" s="20"/>
      <c r="H27" s="20"/>
    </row>
    <row r="28" spans="2:21" ht="15" x14ac:dyDescent="0.25">
      <c r="B28" s="7" t="s">
        <v>5</v>
      </c>
      <c r="C28" s="8" t="s">
        <v>37</v>
      </c>
      <c r="E28" s="43">
        <f>'Aggregated evaluation'!E28</f>
        <v>15</v>
      </c>
      <c r="G28" s="14" t="s">
        <v>84</v>
      </c>
      <c r="H28" s="24" t="s">
        <v>33</v>
      </c>
      <c r="I28" s="23" t="s">
        <v>32</v>
      </c>
      <c r="K28" s="14" t="s">
        <v>85</v>
      </c>
      <c r="L28" s="24" t="s">
        <v>33</v>
      </c>
      <c r="M28" s="23" t="s">
        <v>32</v>
      </c>
      <c r="O28" s="14" t="s">
        <v>85</v>
      </c>
      <c r="P28" s="24" t="s">
        <v>33</v>
      </c>
      <c r="Q28" s="23" t="s">
        <v>32</v>
      </c>
      <c r="S28" s="14" t="s">
        <v>85</v>
      </c>
      <c r="T28" s="24" t="s">
        <v>33</v>
      </c>
      <c r="U28" s="23" t="s">
        <v>32</v>
      </c>
    </row>
    <row r="29" spans="2:21" ht="8.25" customHeight="1" x14ac:dyDescent="0.25">
      <c r="B29" s="9"/>
      <c r="C29" s="10"/>
      <c r="E29" s="15"/>
      <c r="G29" s="11"/>
      <c r="H29" s="12"/>
      <c r="I29" s="13"/>
      <c r="K29" s="11"/>
      <c r="L29" s="12"/>
      <c r="M29" s="13"/>
      <c r="O29" s="11"/>
      <c r="P29" s="12"/>
      <c r="Q29" s="13"/>
      <c r="S29" s="11"/>
      <c r="T29" s="12"/>
      <c r="U29" s="13"/>
    </row>
    <row r="30" spans="2:21" ht="57" customHeight="1" x14ac:dyDescent="0.2">
      <c r="B30" s="5">
        <v>6</v>
      </c>
      <c r="C30" s="3" t="s">
        <v>38</v>
      </c>
      <c r="E30" s="33">
        <f>'Aggregated evaluation'!E30</f>
        <v>5</v>
      </c>
      <c r="G30" s="16">
        <f>IFERROR(AVERAGE(K30,O30,S30),"")</f>
        <v>6.333333333333333</v>
      </c>
      <c r="H30" s="17">
        <f>IFERROR(AVERAGE(L30,P30,T30),"")</f>
        <v>3.1666666666666665</v>
      </c>
      <c r="I30" s="36" t="s">
        <v>11</v>
      </c>
      <c r="K30" s="44">
        <v>7</v>
      </c>
      <c r="L30" s="17">
        <f>IF(AND(K30&gt;=1, K30&lt;=10), K30*$E$28/(10*COUNT($E$30:$E$32)), "")</f>
        <v>3.5</v>
      </c>
      <c r="M30" s="36" t="s">
        <v>11</v>
      </c>
      <c r="O30" s="44">
        <v>5</v>
      </c>
      <c r="P30" s="17">
        <f>IF(AND(O30&gt;=1, O30&lt;=10), O30*$E$28/(10*COUNT($E$30:$E$32)), "")</f>
        <v>2.5</v>
      </c>
      <c r="Q30" s="36" t="s">
        <v>11</v>
      </c>
      <c r="S30" s="44">
        <v>7</v>
      </c>
      <c r="T30" s="17">
        <f>IF(AND(S30&gt;=1, S30&lt;=10), S30*$E$28/(10*COUNT($E$30:$E$32)), "")</f>
        <v>3.5</v>
      </c>
      <c r="U30" s="36" t="s">
        <v>11</v>
      </c>
    </row>
    <row r="31" spans="2:21" ht="57" customHeight="1" x14ac:dyDescent="0.2">
      <c r="B31" s="5">
        <v>7</v>
      </c>
      <c r="C31" s="3" t="s">
        <v>39</v>
      </c>
      <c r="E31" s="33">
        <f>'Aggregated evaluation'!E31</f>
        <v>5</v>
      </c>
      <c r="G31" s="16">
        <f>IFERROR(AVERAGE(K31,O31,S31),"")</f>
        <v>6.333333333333333</v>
      </c>
      <c r="H31" s="17">
        <f t="shared" ref="H31:H32" si="5">IFERROR(AVERAGE(L31,P31,T31),"")</f>
        <v>3.1666666666666665</v>
      </c>
      <c r="I31" s="36" t="s">
        <v>11</v>
      </c>
      <c r="K31" s="44">
        <v>6</v>
      </c>
      <c r="L31" s="17">
        <f>IF(AND(K31&gt;=1, K31&lt;=10), K31*$E$28/(10*COUNT($E$30:$E$32)), "")</f>
        <v>3</v>
      </c>
      <c r="M31" s="36" t="s">
        <v>11</v>
      </c>
      <c r="O31" s="44">
        <v>7</v>
      </c>
      <c r="P31" s="17">
        <f>IF(AND(O31&gt;=1, O31&lt;=10), O31*$E$28/(10*COUNT($E$30:$E$32)), "")</f>
        <v>3.5</v>
      </c>
      <c r="Q31" s="36" t="s">
        <v>11</v>
      </c>
      <c r="S31" s="44">
        <v>6</v>
      </c>
      <c r="T31" s="17">
        <f>IF(AND(S31&gt;=1, S31&lt;=10), S31*$E$28/(10*COUNT($E$30:$E$32)), "")</f>
        <v>3</v>
      </c>
      <c r="U31" s="36" t="s">
        <v>11</v>
      </c>
    </row>
    <row r="32" spans="2:21" ht="57" customHeight="1" x14ac:dyDescent="0.2">
      <c r="B32" s="6">
        <v>8</v>
      </c>
      <c r="C32" s="4" t="s">
        <v>40</v>
      </c>
      <c r="E32" s="34">
        <f>'Aggregated evaluation'!E32</f>
        <v>5</v>
      </c>
      <c r="G32" s="18">
        <f t="shared" ref="G32" si="6">IFERROR(AVERAGE(K32,O32,S32),"")</f>
        <v>6.666666666666667</v>
      </c>
      <c r="H32" s="19">
        <f t="shared" si="5"/>
        <v>3.3333333333333335</v>
      </c>
      <c r="I32" s="37" t="s">
        <v>11</v>
      </c>
      <c r="K32" s="45">
        <v>5</v>
      </c>
      <c r="L32" s="19">
        <f>IF(AND(K32&gt;=1, K32&lt;=10), K32*$E$28/(10*COUNT($E$30:$E$32)), "")</f>
        <v>2.5</v>
      </c>
      <c r="M32" s="37" t="s">
        <v>11</v>
      </c>
      <c r="O32" s="45">
        <v>8</v>
      </c>
      <c r="P32" s="19">
        <f>IF(AND(O32&gt;=1, O32&lt;=10), O32*$E$28/(10*COUNT($E$30:$E$32)), "")</f>
        <v>4</v>
      </c>
      <c r="Q32" s="37" t="s">
        <v>11</v>
      </c>
      <c r="S32" s="45">
        <v>7</v>
      </c>
      <c r="T32" s="19">
        <f>IF(AND(S32&gt;=1, S32&lt;=10), S32*$E$28/(10*COUNT($E$30:$E$32)), "")</f>
        <v>3.5</v>
      </c>
      <c r="U32" s="37" t="s">
        <v>11</v>
      </c>
    </row>
    <row r="33" spans="2:21" x14ac:dyDescent="0.2">
      <c r="G33" s="20"/>
      <c r="H33" s="20"/>
    </row>
    <row r="34" spans="2:21" ht="15" x14ac:dyDescent="0.25">
      <c r="B34" s="7" t="s">
        <v>6</v>
      </c>
      <c r="C34" s="8" t="s">
        <v>41</v>
      </c>
      <c r="E34" s="43">
        <f>'Aggregated evaluation'!E34</f>
        <v>10</v>
      </c>
      <c r="G34" s="14" t="s">
        <v>84</v>
      </c>
      <c r="H34" s="24" t="s">
        <v>33</v>
      </c>
      <c r="I34" s="23" t="s">
        <v>32</v>
      </c>
      <c r="K34" s="14" t="s">
        <v>85</v>
      </c>
      <c r="L34" s="24" t="s">
        <v>33</v>
      </c>
      <c r="M34" s="23" t="s">
        <v>32</v>
      </c>
      <c r="O34" s="14" t="s">
        <v>85</v>
      </c>
      <c r="P34" s="24" t="s">
        <v>33</v>
      </c>
      <c r="Q34" s="23" t="s">
        <v>32</v>
      </c>
      <c r="S34" s="14" t="s">
        <v>85</v>
      </c>
      <c r="T34" s="24" t="s">
        <v>33</v>
      </c>
      <c r="U34" s="23" t="s">
        <v>32</v>
      </c>
    </row>
    <row r="35" spans="2:21" ht="8.25" customHeight="1" x14ac:dyDescent="0.25">
      <c r="B35" s="9"/>
      <c r="C35" s="10"/>
      <c r="E35" s="15"/>
      <c r="G35" s="11"/>
      <c r="H35" s="12"/>
      <c r="I35" s="13"/>
      <c r="K35" s="11"/>
      <c r="L35" s="12"/>
      <c r="M35" s="13"/>
      <c r="O35" s="11"/>
      <c r="P35" s="12"/>
      <c r="Q35" s="13"/>
      <c r="S35" s="11"/>
      <c r="T35" s="12"/>
      <c r="U35" s="13"/>
    </row>
    <row r="36" spans="2:21" ht="57" customHeight="1" x14ac:dyDescent="0.2">
      <c r="B36" s="5">
        <v>9</v>
      </c>
      <c r="C36" s="3" t="s">
        <v>42</v>
      </c>
      <c r="E36" s="33">
        <f>'Aggregated evaluation'!E36</f>
        <v>5</v>
      </c>
      <c r="G36" s="16">
        <f>IFERROR(AVERAGE(K36,O36,S36),"")</f>
        <v>7</v>
      </c>
      <c r="H36" s="17">
        <f>IFERROR(AVERAGE(L36,P36,T36),"")</f>
        <v>3.5</v>
      </c>
      <c r="I36" s="36" t="s">
        <v>11</v>
      </c>
      <c r="K36" s="44">
        <v>8</v>
      </c>
      <c r="L36" s="17">
        <f>IF(AND(K36&gt;=1, K36&lt;=10), K36*$E$34/(10*COUNT($E$36:$E$37)), "")</f>
        <v>4</v>
      </c>
      <c r="M36" s="36" t="s">
        <v>11</v>
      </c>
      <c r="O36" s="44">
        <v>7</v>
      </c>
      <c r="P36" s="17">
        <f>IF(AND(O36&gt;=1, O36&lt;=10), O36*$E$34/(10*COUNT($E$36:$E$37)), "")</f>
        <v>3.5</v>
      </c>
      <c r="Q36" s="36" t="s">
        <v>11</v>
      </c>
      <c r="S36" s="44">
        <v>6</v>
      </c>
      <c r="T36" s="17">
        <f>IF(AND(S36&gt;=1, S36&lt;=10), S36*$E$34/(10*COUNT($E$36:$E$37)), "")</f>
        <v>3</v>
      </c>
      <c r="U36" s="36" t="s">
        <v>11</v>
      </c>
    </row>
    <row r="37" spans="2:21" ht="57" customHeight="1" x14ac:dyDescent="0.2">
      <c r="B37" s="6">
        <v>10</v>
      </c>
      <c r="C37" s="4" t="s">
        <v>43</v>
      </c>
      <c r="E37" s="34">
        <f>'Aggregated evaluation'!E37</f>
        <v>5</v>
      </c>
      <c r="G37" s="18">
        <f>IFERROR(AVERAGE(K37,O37,S37),"")</f>
        <v>6.666666666666667</v>
      </c>
      <c r="H37" s="19">
        <f t="shared" ref="H37" si="7">IFERROR(AVERAGE(L37,P37,T37),"")</f>
        <v>3.3333333333333335</v>
      </c>
      <c r="I37" s="37" t="s">
        <v>11</v>
      </c>
      <c r="K37" s="45">
        <v>6</v>
      </c>
      <c r="L37" s="19">
        <f>IF(AND(K37&gt;=1, K37&lt;=10), K37*$E$34/(10*COUNT($E$36:$E$37)), "")</f>
        <v>3</v>
      </c>
      <c r="M37" s="37" t="s">
        <v>11</v>
      </c>
      <c r="O37" s="45">
        <v>7</v>
      </c>
      <c r="P37" s="19">
        <f>IF(AND(O37&gt;=1, O37&lt;=10), O37*$E$34/(10*COUNT($E$36:$E$37)), "")</f>
        <v>3.5</v>
      </c>
      <c r="Q37" s="37" t="s">
        <v>11</v>
      </c>
      <c r="S37" s="45">
        <v>7</v>
      </c>
      <c r="T37" s="19">
        <f>IF(AND(S37&gt;=1, S37&lt;=10), S37*$E$34/(10*COUNT($E$36:$E$37)), "")</f>
        <v>3.5</v>
      </c>
      <c r="U37" s="37" t="s">
        <v>11</v>
      </c>
    </row>
    <row r="38" spans="2:21" x14ac:dyDescent="0.2">
      <c r="G38" s="20"/>
      <c r="H38" s="20"/>
    </row>
    <row r="39" spans="2:21" ht="15" x14ac:dyDescent="0.25">
      <c r="B39" s="7" t="s">
        <v>7</v>
      </c>
      <c r="C39" s="8" t="s">
        <v>44</v>
      </c>
      <c r="E39" s="43">
        <f>'Aggregated evaluation'!E39</f>
        <v>10</v>
      </c>
      <c r="G39" s="14" t="s">
        <v>84</v>
      </c>
      <c r="H39" s="24" t="s">
        <v>33</v>
      </c>
      <c r="I39" s="23" t="s">
        <v>32</v>
      </c>
      <c r="K39" s="14" t="s">
        <v>85</v>
      </c>
      <c r="L39" s="24" t="s">
        <v>33</v>
      </c>
      <c r="M39" s="23" t="s">
        <v>32</v>
      </c>
      <c r="O39" s="14" t="s">
        <v>85</v>
      </c>
      <c r="P39" s="24" t="s">
        <v>33</v>
      </c>
      <c r="Q39" s="23" t="s">
        <v>32</v>
      </c>
      <c r="S39" s="14" t="s">
        <v>85</v>
      </c>
      <c r="T39" s="24" t="s">
        <v>33</v>
      </c>
      <c r="U39" s="23" t="s">
        <v>32</v>
      </c>
    </row>
    <row r="40" spans="2:21" ht="8.25" customHeight="1" x14ac:dyDescent="0.25">
      <c r="B40" s="9"/>
      <c r="C40" s="10"/>
      <c r="E40" s="15"/>
      <c r="G40" s="11"/>
      <c r="H40" s="12"/>
      <c r="I40" s="13"/>
      <c r="K40" s="11"/>
      <c r="L40" s="12"/>
      <c r="M40" s="13"/>
      <c r="O40" s="11"/>
      <c r="P40" s="12"/>
      <c r="Q40" s="13"/>
      <c r="S40" s="11"/>
      <c r="T40" s="12"/>
      <c r="U40" s="13"/>
    </row>
    <row r="41" spans="2:21" ht="57" customHeight="1" x14ac:dyDescent="0.2">
      <c r="B41" s="5">
        <v>11</v>
      </c>
      <c r="C41" s="3" t="s">
        <v>45</v>
      </c>
      <c r="E41" s="33">
        <f>'Aggregated evaluation'!E41</f>
        <v>5</v>
      </c>
      <c r="G41" s="16">
        <f>IFERROR(AVERAGE(K41,O41,S41),"")</f>
        <v>6.333333333333333</v>
      </c>
      <c r="H41" s="17">
        <f>IFERROR(AVERAGE(L41,P41,T41),"")</f>
        <v>3.1666666666666665</v>
      </c>
      <c r="I41" s="36" t="s">
        <v>11</v>
      </c>
      <c r="K41" s="44">
        <v>7</v>
      </c>
      <c r="L41" s="17">
        <f>IF(AND(K41&gt;=1, K41&lt;=10), K41*$E$39/(10*COUNT($E$41:$E$42)), "")</f>
        <v>3.5</v>
      </c>
      <c r="M41" s="36" t="s">
        <v>11</v>
      </c>
      <c r="O41" s="44">
        <v>7</v>
      </c>
      <c r="P41" s="17">
        <f>IF(AND(O41&gt;=1, O41&lt;=10), O41*$E$39/(10*COUNT($E$41:$E$42)), "")</f>
        <v>3.5</v>
      </c>
      <c r="Q41" s="36" t="s">
        <v>11</v>
      </c>
      <c r="S41" s="44">
        <v>5</v>
      </c>
      <c r="T41" s="17">
        <f>IF(AND(S41&gt;=1, S41&lt;=10), S41*$E$39/(10*COUNT($E$41:$E$42)), "")</f>
        <v>2.5</v>
      </c>
      <c r="U41" s="36" t="s">
        <v>11</v>
      </c>
    </row>
    <row r="42" spans="2:21" ht="57" customHeight="1" x14ac:dyDescent="0.2">
      <c r="B42" s="6">
        <v>12</v>
      </c>
      <c r="C42" s="4" t="s">
        <v>46</v>
      </c>
      <c r="E42" s="34">
        <f>'Aggregated evaluation'!E42</f>
        <v>5</v>
      </c>
      <c r="G42" s="18">
        <f t="shared" ref="G42:H42" si="8">IFERROR(AVERAGE(K42,O42,S42),"")</f>
        <v>7</v>
      </c>
      <c r="H42" s="19">
        <f t="shared" si="8"/>
        <v>3.5</v>
      </c>
      <c r="I42" s="37" t="s">
        <v>11</v>
      </c>
      <c r="K42" s="45">
        <v>8</v>
      </c>
      <c r="L42" s="19">
        <f>IF(AND(K42&gt;=1, K42&lt;=10), K42*$E$39/(10*COUNT($E$41:$E$42)), "")</f>
        <v>4</v>
      </c>
      <c r="M42" s="37" t="s">
        <v>11</v>
      </c>
      <c r="O42" s="45">
        <v>6</v>
      </c>
      <c r="P42" s="19">
        <f>IF(AND(O42&gt;=1, O42&lt;=10), O42*$E$39/(10*COUNT($E$41:$E$42)), "")</f>
        <v>3</v>
      </c>
      <c r="Q42" s="37" t="s">
        <v>11</v>
      </c>
      <c r="S42" s="45">
        <v>7</v>
      </c>
      <c r="T42" s="19">
        <f>IF(AND(S42&gt;=1, S42&lt;=10), S42*$E$39/(10*COUNT($E$41:$E$42)), "")</f>
        <v>3.5</v>
      </c>
      <c r="U42" s="37" t="s">
        <v>11</v>
      </c>
    </row>
    <row r="43" spans="2:21" x14ac:dyDescent="0.2">
      <c r="G43" s="20"/>
      <c r="H43" s="20"/>
    </row>
    <row r="44" spans="2:21" ht="15" x14ac:dyDescent="0.25">
      <c r="B44" s="25" t="s">
        <v>8</v>
      </c>
      <c r="C44" s="29" t="s">
        <v>18</v>
      </c>
      <c r="E44" s="30">
        <f>SUM(E46, E51)</f>
        <v>40</v>
      </c>
      <c r="G44" s="27"/>
      <c r="H44" s="28"/>
      <c r="I44" s="26"/>
      <c r="K44" s="27"/>
      <c r="L44" s="28"/>
      <c r="M44" s="26"/>
      <c r="O44" s="27"/>
      <c r="P44" s="28"/>
      <c r="Q44" s="26"/>
      <c r="S44" s="27"/>
      <c r="T44" s="28"/>
      <c r="U44" s="26"/>
    </row>
    <row r="45" spans="2:21" x14ac:dyDescent="0.2">
      <c r="G45" s="20"/>
      <c r="H45" s="20"/>
    </row>
    <row r="46" spans="2:21" ht="15" x14ac:dyDescent="0.25">
      <c r="B46" s="7" t="s">
        <v>9</v>
      </c>
      <c r="C46" s="8" t="s">
        <v>47</v>
      </c>
      <c r="E46" s="47">
        <f>SUM(E48:E49)</f>
        <v>30</v>
      </c>
      <c r="G46" s="14" t="s">
        <v>58</v>
      </c>
      <c r="H46" s="24" t="s">
        <v>33</v>
      </c>
      <c r="I46" s="23" t="s">
        <v>59</v>
      </c>
      <c r="K46" s="90" t="s">
        <v>60</v>
      </c>
      <c r="L46" s="91"/>
      <c r="M46" s="92"/>
      <c r="O46" s="90" t="s">
        <v>60</v>
      </c>
      <c r="P46" s="91"/>
      <c r="Q46" s="92"/>
      <c r="S46" s="90" t="s">
        <v>60</v>
      </c>
      <c r="T46" s="91"/>
      <c r="U46" s="92"/>
    </row>
    <row r="47" spans="2:21" ht="8.25" customHeight="1" x14ac:dyDescent="0.25">
      <c r="B47" s="9"/>
      <c r="C47" s="10"/>
      <c r="E47" s="15"/>
      <c r="G47" s="21"/>
      <c r="H47" s="22"/>
      <c r="I47" s="13"/>
      <c r="K47" s="11"/>
      <c r="L47" s="12"/>
      <c r="M47" s="13"/>
      <c r="O47" s="11"/>
      <c r="P47" s="12"/>
      <c r="Q47" s="13"/>
      <c r="S47" s="11"/>
      <c r="T47" s="12"/>
      <c r="U47" s="13"/>
    </row>
    <row r="48" spans="2:21" ht="57" customHeight="1" x14ac:dyDescent="0.2">
      <c r="B48" s="5">
        <v>13</v>
      </c>
      <c r="C48" s="3" t="s">
        <v>48</v>
      </c>
      <c r="E48" s="33">
        <f>'Aggregated evaluation'!E48</f>
        <v>15</v>
      </c>
      <c r="G48" s="44">
        <v>7900000000</v>
      </c>
      <c r="H48" s="17">
        <f>IF(AND(G48&gt;=I48), E48*I48/G48, "")</f>
        <v>11.582278481012658</v>
      </c>
      <c r="I48" s="38">
        <f>'Aggregated evaluation'!I48</f>
        <v>6100000000</v>
      </c>
      <c r="K48" s="96" t="s">
        <v>11</v>
      </c>
      <c r="L48" s="97"/>
      <c r="M48" s="98"/>
      <c r="O48" s="96" t="s">
        <v>11</v>
      </c>
      <c r="P48" s="97"/>
      <c r="Q48" s="98"/>
      <c r="S48" s="96" t="s">
        <v>11</v>
      </c>
      <c r="T48" s="97"/>
      <c r="U48" s="98"/>
    </row>
    <row r="49" spans="2:21" ht="57" customHeight="1" x14ac:dyDescent="0.2">
      <c r="B49" s="6">
        <v>14</v>
      </c>
      <c r="C49" s="4" t="s">
        <v>49</v>
      </c>
      <c r="E49" s="34">
        <f>'Aggregated evaluation'!E49</f>
        <v>15</v>
      </c>
      <c r="G49" s="40">
        <v>8.5000000000000006E-2</v>
      </c>
      <c r="H49" s="19">
        <f>IF(AND(G49&lt;=I49), E49*G49/I49, "")</f>
        <v>10.625000000000002</v>
      </c>
      <c r="I49" s="49">
        <f>'Aggregated evaluation'!I49</f>
        <v>0.12</v>
      </c>
      <c r="K49" s="93" t="s">
        <v>11</v>
      </c>
      <c r="L49" s="94"/>
      <c r="M49" s="95"/>
      <c r="O49" s="93" t="s">
        <v>11</v>
      </c>
      <c r="P49" s="94"/>
      <c r="Q49" s="95"/>
      <c r="S49" s="93" t="s">
        <v>11</v>
      </c>
      <c r="T49" s="94"/>
      <c r="U49" s="95"/>
    </row>
    <row r="50" spans="2:21" x14ac:dyDescent="0.2"/>
    <row r="51" spans="2:21" ht="15" x14ac:dyDescent="0.25">
      <c r="B51" s="7" t="s">
        <v>10</v>
      </c>
      <c r="C51" s="8" t="s">
        <v>50</v>
      </c>
      <c r="E51" s="43">
        <f>'Aggregated evaluation'!E51</f>
        <v>10</v>
      </c>
      <c r="G51" s="14" t="s">
        <v>84</v>
      </c>
      <c r="H51" s="24" t="s">
        <v>33</v>
      </c>
      <c r="I51" s="23" t="s">
        <v>32</v>
      </c>
      <c r="K51" s="14" t="s">
        <v>85</v>
      </c>
      <c r="L51" s="24" t="s">
        <v>33</v>
      </c>
      <c r="M51" s="23" t="s">
        <v>32</v>
      </c>
      <c r="O51" s="14" t="s">
        <v>85</v>
      </c>
      <c r="P51" s="24" t="s">
        <v>33</v>
      </c>
      <c r="Q51" s="23" t="s">
        <v>32</v>
      </c>
      <c r="S51" s="14" t="s">
        <v>85</v>
      </c>
      <c r="T51" s="24" t="s">
        <v>33</v>
      </c>
      <c r="U51" s="23" t="s">
        <v>32</v>
      </c>
    </row>
    <row r="52" spans="2:21" ht="8.25" customHeight="1" x14ac:dyDescent="0.25">
      <c r="B52" s="9"/>
      <c r="C52" s="10"/>
      <c r="E52" s="15"/>
      <c r="G52" s="11"/>
      <c r="H52" s="12"/>
      <c r="I52" s="13"/>
      <c r="K52" s="11"/>
      <c r="L52" s="12"/>
      <c r="M52" s="13"/>
      <c r="O52" s="11"/>
      <c r="P52" s="12"/>
      <c r="Q52" s="13"/>
      <c r="S52" s="11"/>
      <c r="T52" s="12"/>
      <c r="U52" s="13"/>
    </row>
    <row r="53" spans="2:21" ht="57" customHeight="1" x14ac:dyDescent="0.2">
      <c r="B53" s="5">
        <v>15</v>
      </c>
      <c r="C53" s="3" t="s">
        <v>51</v>
      </c>
      <c r="E53" s="33">
        <f>'Aggregated evaluation'!E53</f>
        <v>1.6666666666666667</v>
      </c>
      <c r="G53" s="16">
        <f t="shared" ref="G53:H58" si="9">IFERROR(AVERAGE(K53,O53,S53),"")</f>
        <v>6.666666666666667</v>
      </c>
      <c r="H53" s="17">
        <f t="shared" si="9"/>
        <v>1.1111111111111112</v>
      </c>
      <c r="I53" s="36" t="s">
        <v>11</v>
      </c>
      <c r="K53" s="44">
        <v>7</v>
      </c>
      <c r="L53" s="17">
        <f t="shared" ref="L53:L58" si="10">IF(AND(K53&gt;=1, K53&lt;=10), K53*$E$51/(10*COUNT($E$53:$E$58)), "")</f>
        <v>1.1666666666666667</v>
      </c>
      <c r="M53" s="36" t="s">
        <v>11</v>
      </c>
      <c r="O53" s="44">
        <v>7</v>
      </c>
      <c r="P53" s="17">
        <f t="shared" ref="P53:P58" si="11">IF(AND(O53&gt;=1, O53&lt;=10), O53*$E$51/(10*COUNT($E$53:$E$58)), "")</f>
        <v>1.1666666666666667</v>
      </c>
      <c r="Q53" s="36" t="s">
        <v>11</v>
      </c>
      <c r="S53" s="44">
        <v>6</v>
      </c>
      <c r="T53" s="17">
        <f t="shared" ref="T53:T58" si="12">IF(AND(S53&gt;=1, S53&lt;=10), S53*$E$51/(10*COUNT($E$53:$E$58)), "")</f>
        <v>1</v>
      </c>
      <c r="U53" s="36" t="s">
        <v>11</v>
      </c>
    </row>
    <row r="54" spans="2:21" ht="57" customHeight="1" x14ac:dyDescent="0.2">
      <c r="B54" s="5">
        <v>16</v>
      </c>
      <c r="C54" s="3" t="s">
        <v>52</v>
      </c>
      <c r="E54" s="33">
        <f>'Aggregated evaluation'!E54</f>
        <v>1.6666666666666667</v>
      </c>
      <c r="G54" s="16">
        <f t="shared" si="9"/>
        <v>6.333333333333333</v>
      </c>
      <c r="H54" s="17">
        <f t="shared" si="9"/>
        <v>1.0555555555555556</v>
      </c>
      <c r="I54" s="36" t="s">
        <v>11</v>
      </c>
      <c r="K54" s="44">
        <v>5</v>
      </c>
      <c r="L54" s="17">
        <f t="shared" si="10"/>
        <v>0.83333333333333337</v>
      </c>
      <c r="M54" s="36" t="s">
        <v>11</v>
      </c>
      <c r="O54" s="44">
        <v>8</v>
      </c>
      <c r="P54" s="17">
        <f t="shared" si="11"/>
        <v>1.3333333333333333</v>
      </c>
      <c r="Q54" s="36" t="s">
        <v>11</v>
      </c>
      <c r="S54" s="44">
        <v>6</v>
      </c>
      <c r="T54" s="17">
        <f t="shared" si="12"/>
        <v>1</v>
      </c>
      <c r="U54" s="36" t="s">
        <v>11</v>
      </c>
    </row>
    <row r="55" spans="2:21" ht="57" customHeight="1" x14ac:dyDescent="0.2">
      <c r="B55" s="5">
        <v>17</v>
      </c>
      <c r="C55" s="3" t="s">
        <v>53</v>
      </c>
      <c r="E55" s="33">
        <f>'Aggregated evaluation'!E55</f>
        <v>1.6666666666666667</v>
      </c>
      <c r="G55" s="16">
        <f t="shared" si="9"/>
        <v>5.333333333333333</v>
      </c>
      <c r="H55" s="17">
        <f t="shared" si="9"/>
        <v>0.88888888888888884</v>
      </c>
      <c r="I55" s="36" t="s">
        <v>11</v>
      </c>
      <c r="K55" s="44">
        <v>6</v>
      </c>
      <c r="L55" s="17">
        <f t="shared" si="10"/>
        <v>1</v>
      </c>
      <c r="M55" s="36" t="s">
        <v>11</v>
      </c>
      <c r="O55" s="44">
        <v>6</v>
      </c>
      <c r="P55" s="17">
        <f t="shared" si="11"/>
        <v>1</v>
      </c>
      <c r="Q55" s="36" t="s">
        <v>11</v>
      </c>
      <c r="S55" s="44">
        <v>4</v>
      </c>
      <c r="T55" s="17">
        <f t="shared" si="12"/>
        <v>0.66666666666666663</v>
      </c>
      <c r="U55" s="36" t="s">
        <v>11</v>
      </c>
    </row>
    <row r="56" spans="2:21" ht="57" customHeight="1" x14ac:dyDescent="0.2">
      <c r="B56" s="5">
        <v>18</v>
      </c>
      <c r="C56" s="3" t="s">
        <v>54</v>
      </c>
      <c r="E56" s="33">
        <f>'Aggregated evaluation'!E56</f>
        <v>1.6666666666666667</v>
      </c>
      <c r="G56" s="16">
        <f t="shared" si="9"/>
        <v>5.666666666666667</v>
      </c>
      <c r="H56" s="17">
        <f t="shared" si="9"/>
        <v>0.94444444444444453</v>
      </c>
      <c r="I56" s="36" t="s">
        <v>11</v>
      </c>
      <c r="K56" s="44">
        <v>5</v>
      </c>
      <c r="L56" s="17">
        <f t="shared" si="10"/>
        <v>0.83333333333333337</v>
      </c>
      <c r="M56" s="36" t="s">
        <v>11</v>
      </c>
      <c r="O56" s="44">
        <v>6</v>
      </c>
      <c r="P56" s="17">
        <f t="shared" si="11"/>
        <v>1</v>
      </c>
      <c r="Q56" s="36" t="s">
        <v>11</v>
      </c>
      <c r="S56" s="44">
        <v>6</v>
      </c>
      <c r="T56" s="17">
        <f t="shared" si="12"/>
        <v>1</v>
      </c>
      <c r="U56" s="36" t="s">
        <v>11</v>
      </c>
    </row>
    <row r="57" spans="2:21" ht="57" customHeight="1" x14ac:dyDescent="0.2">
      <c r="B57" s="5">
        <v>19</v>
      </c>
      <c r="C57" s="3" t="s">
        <v>55</v>
      </c>
      <c r="E57" s="33">
        <f>'Aggregated evaluation'!E57</f>
        <v>1.6666666666666667</v>
      </c>
      <c r="G57" s="16">
        <f t="shared" si="9"/>
        <v>5.333333333333333</v>
      </c>
      <c r="H57" s="17">
        <f t="shared" si="9"/>
        <v>0.88888888888888895</v>
      </c>
      <c r="I57" s="36" t="s">
        <v>11</v>
      </c>
      <c r="K57" s="44">
        <v>4</v>
      </c>
      <c r="L57" s="17">
        <f t="shared" si="10"/>
        <v>0.66666666666666663</v>
      </c>
      <c r="M57" s="36" t="s">
        <v>11</v>
      </c>
      <c r="O57" s="44">
        <v>5</v>
      </c>
      <c r="P57" s="17">
        <f t="shared" si="11"/>
        <v>0.83333333333333337</v>
      </c>
      <c r="Q57" s="36" t="s">
        <v>11</v>
      </c>
      <c r="S57" s="44">
        <v>7</v>
      </c>
      <c r="T57" s="17">
        <f t="shared" si="12"/>
        <v>1.1666666666666667</v>
      </c>
      <c r="U57" s="36" t="s">
        <v>11</v>
      </c>
    </row>
    <row r="58" spans="2:21" ht="57" customHeight="1" x14ac:dyDescent="0.2">
      <c r="B58" s="6">
        <v>20</v>
      </c>
      <c r="C58" s="4" t="s">
        <v>56</v>
      </c>
      <c r="E58" s="34">
        <f>'Aggregated evaluation'!E58</f>
        <v>1.6666666666666667</v>
      </c>
      <c r="G58" s="18">
        <f t="shared" si="9"/>
        <v>5.666666666666667</v>
      </c>
      <c r="H58" s="19">
        <f t="shared" si="9"/>
        <v>0.94444444444444453</v>
      </c>
      <c r="I58" s="37" t="s">
        <v>11</v>
      </c>
      <c r="K58" s="45">
        <v>7</v>
      </c>
      <c r="L58" s="19">
        <f t="shared" si="10"/>
        <v>1.1666666666666667</v>
      </c>
      <c r="M58" s="37" t="s">
        <v>11</v>
      </c>
      <c r="O58" s="45">
        <v>5</v>
      </c>
      <c r="P58" s="19">
        <f t="shared" si="11"/>
        <v>0.83333333333333337</v>
      </c>
      <c r="Q58" s="37" t="s">
        <v>11</v>
      </c>
      <c r="S58" s="45">
        <v>5</v>
      </c>
      <c r="T58" s="19">
        <f t="shared" si="12"/>
        <v>0.83333333333333337</v>
      </c>
      <c r="U58" s="37" t="s">
        <v>11</v>
      </c>
    </row>
    <row r="59" spans="2:21" ht="14.25" customHeight="1" x14ac:dyDescent="0.2"/>
    <row r="60" spans="2:21" ht="14.25" customHeight="1" x14ac:dyDescent="0.2"/>
    <row r="61" spans="2:21" ht="14.25" customHeight="1" x14ac:dyDescent="0.2"/>
    <row r="62" spans="2:21" ht="14.25" customHeight="1" x14ac:dyDescent="0.2"/>
    <row r="63" spans="2:21" ht="14.25" customHeight="1" x14ac:dyDescent="0.2"/>
    <row r="64" spans="2:2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sheetData>
  <mergeCells count="9">
    <mergeCell ref="K49:M49"/>
    <mergeCell ref="O49:Q49"/>
    <mergeCell ref="S49:U49"/>
    <mergeCell ref="K46:M46"/>
    <mergeCell ref="O46:Q46"/>
    <mergeCell ref="S46:U46"/>
    <mergeCell ref="K48:M48"/>
    <mergeCell ref="O48:Q48"/>
    <mergeCell ref="S48:U4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133B-6E2D-4012-A1A7-AE0666FA6845}">
  <dimension ref="A1:W90"/>
  <sheetViews>
    <sheetView showGridLines="0" zoomScale="85" zoomScaleNormal="85" workbookViewId="0"/>
  </sheetViews>
  <sheetFormatPr defaultColWidth="0" defaultRowHeight="14.25" customHeight="1" zeroHeight="1" x14ac:dyDescent="0.2"/>
  <cols>
    <col min="1" max="1" width="2.5703125" style="1" customWidth="1"/>
    <col min="2" max="2" width="4.7109375" style="1" customWidth="1"/>
    <col min="3" max="3" width="73.28515625" style="1" customWidth="1"/>
    <col min="4" max="4" width="3.42578125" style="1" customWidth="1"/>
    <col min="5" max="5" width="22.7109375" style="1" customWidth="1"/>
    <col min="6" max="6" width="3.42578125" style="1" customWidth="1"/>
    <col min="7" max="7" width="27.28515625" style="1" customWidth="1"/>
    <col min="8" max="8" width="18.85546875" style="1" customWidth="1"/>
    <col min="9" max="9" width="47.7109375" style="1" customWidth="1"/>
    <col min="10" max="10" width="9.140625" style="1" customWidth="1"/>
    <col min="11" max="11" width="27.28515625" style="1" customWidth="1"/>
    <col min="12" max="12" width="18.85546875" style="1" customWidth="1"/>
    <col min="13" max="13" width="47.7109375" style="1" customWidth="1"/>
    <col min="14" max="14" width="9.140625" style="1" customWidth="1"/>
    <col min="15" max="15" width="27.28515625" style="1" customWidth="1"/>
    <col min="16" max="16" width="18.85546875" style="1" customWidth="1"/>
    <col min="17" max="17" width="47.7109375" style="1" customWidth="1"/>
    <col min="18" max="18" width="9.140625" style="1" customWidth="1"/>
    <col min="19" max="19" width="27.28515625" style="1" customWidth="1"/>
    <col min="20" max="20" width="18.85546875" style="1" customWidth="1"/>
    <col min="21" max="21" width="47.7109375" style="1" customWidth="1"/>
    <col min="22" max="23" width="9.140625" style="1" customWidth="1"/>
    <col min="24" max="16384" width="9.140625" style="1" hidden="1"/>
  </cols>
  <sheetData>
    <row r="1" spans="1:23" s="2" customFormat="1" ht="5.0999999999999996" customHeight="1" x14ac:dyDescent="0.2">
      <c r="A1" s="50"/>
      <c r="B1" s="50"/>
      <c r="C1" s="50"/>
      <c r="D1" s="50"/>
      <c r="E1" s="50"/>
      <c r="F1" s="50"/>
      <c r="G1" s="51"/>
      <c r="H1" s="51"/>
      <c r="I1" s="51"/>
      <c r="J1" s="51"/>
      <c r="K1" s="51"/>
      <c r="L1" s="51"/>
      <c r="M1" s="51"/>
      <c r="N1" s="51"/>
      <c r="O1" s="51"/>
      <c r="P1" s="51"/>
      <c r="Q1" s="51"/>
      <c r="R1" s="51"/>
      <c r="S1" s="51"/>
      <c r="T1" s="51"/>
      <c r="U1" s="51"/>
      <c r="V1" s="51"/>
      <c r="W1" s="51"/>
    </row>
    <row r="2" spans="1:23" s="2" customFormat="1" ht="20.25" x14ac:dyDescent="0.3">
      <c r="A2" s="50"/>
      <c r="B2" s="52" t="s">
        <v>12</v>
      </c>
      <c r="C2" s="50"/>
      <c r="D2" s="50"/>
      <c r="E2" s="50"/>
      <c r="F2" s="50"/>
      <c r="G2" s="51"/>
      <c r="H2" s="51"/>
      <c r="I2" s="51"/>
      <c r="J2" s="51"/>
      <c r="K2" s="50"/>
      <c r="L2" s="51"/>
      <c r="M2" s="51"/>
      <c r="N2" s="51"/>
      <c r="O2" s="51"/>
      <c r="P2" s="51"/>
      <c r="Q2" s="51"/>
      <c r="R2" s="51"/>
      <c r="S2" s="51"/>
      <c r="T2" s="51"/>
      <c r="U2" s="51"/>
      <c r="V2" s="51"/>
      <c r="W2" s="51"/>
    </row>
    <row r="3" spans="1:23" s="2" customFormat="1" ht="9.75" customHeight="1" x14ac:dyDescent="0.3">
      <c r="A3" s="50"/>
      <c r="B3" s="52"/>
      <c r="C3" s="50"/>
      <c r="D3" s="50"/>
      <c r="E3" s="50"/>
      <c r="F3" s="50"/>
      <c r="G3" s="51"/>
      <c r="H3" s="51"/>
      <c r="I3" s="51"/>
      <c r="J3" s="51"/>
      <c r="K3" s="51"/>
      <c r="L3" s="51"/>
      <c r="M3" s="51"/>
      <c r="N3" s="51"/>
      <c r="O3" s="51"/>
      <c r="P3" s="51"/>
      <c r="Q3" s="51"/>
      <c r="R3" s="51"/>
      <c r="S3" s="51"/>
      <c r="T3" s="51"/>
      <c r="U3" s="51"/>
      <c r="V3" s="51"/>
      <c r="W3" s="51"/>
    </row>
    <row r="4" spans="1:23" s="2" customFormat="1" ht="20.25" x14ac:dyDescent="0.3">
      <c r="A4" s="50"/>
      <c r="B4" s="52" t="s">
        <v>62</v>
      </c>
      <c r="C4" s="50"/>
      <c r="D4" s="50"/>
      <c r="E4" s="50"/>
      <c r="F4" s="50"/>
      <c r="G4" s="51"/>
      <c r="H4" s="51"/>
      <c r="I4" s="51"/>
      <c r="J4" s="51"/>
      <c r="K4" s="51"/>
      <c r="L4" s="51"/>
      <c r="M4" s="51"/>
      <c r="N4" s="51"/>
      <c r="O4" s="51"/>
      <c r="P4" s="51"/>
      <c r="Q4" s="51"/>
      <c r="R4" s="51"/>
      <c r="S4" s="52" t="s">
        <v>24</v>
      </c>
      <c r="T4" s="51"/>
      <c r="U4" s="51"/>
      <c r="V4" s="51"/>
      <c r="W4" s="51"/>
    </row>
    <row r="5" spans="1:23" s="2" customFormat="1" ht="9.75" customHeight="1" x14ac:dyDescent="0.3">
      <c r="A5" s="50"/>
      <c r="B5" s="52"/>
      <c r="C5" s="50"/>
      <c r="D5" s="50"/>
      <c r="E5" s="50"/>
      <c r="F5" s="50"/>
      <c r="G5" s="51"/>
      <c r="H5" s="51"/>
      <c r="I5" s="51"/>
      <c r="J5" s="51"/>
      <c r="K5" s="51"/>
      <c r="L5" s="51"/>
      <c r="M5" s="51"/>
      <c r="N5" s="51"/>
      <c r="O5" s="51"/>
      <c r="P5" s="51"/>
      <c r="Q5" s="51"/>
      <c r="R5" s="51"/>
      <c r="S5" s="51"/>
      <c r="T5" s="51"/>
      <c r="U5" s="51"/>
      <c r="V5" s="51"/>
      <c r="W5" s="51"/>
    </row>
    <row r="6" spans="1:23" s="2" customFormat="1" x14ac:dyDescent="0.2">
      <c r="A6" s="50"/>
      <c r="B6" s="50" t="s">
        <v>13</v>
      </c>
      <c r="C6" s="50"/>
      <c r="D6" s="50"/>
      <c r="E6" s="50"/>
      <c r="F6" s="50"/>
      <c r="G6" s="51"/>
      <c r="H6" s="51"/>
      <c r="I6" s="51"/>
      <c r="J6" s="51"/>
      <c r="K6" s="51"/>
      <c r="L6" s="51"/>
      <c r="M6" s="51"/>
      <c r="N6" s="51"/>
      <c r="O6" s="51"/>
      <c r="P6" s="51"/>
      <c r="Q6" s="51"/>
      <c r="R6" s="51"/>
      <c r="S6" s="55" t="s">
        <v>0</v>
      </c>
      <c r="T6" s="56" t="s">
        <v>25</v>
      </c>
      <c r="U6" s="57" t="s">
        <v>26</v>
      </c>
      <c r="V6" s="51"/>
      <c r="W6" s="51"/>
    </row>
    <row r="7" spans="1:23" s="2" customFormat="1" ht="12.75" x14ac:dyDescent="0.2">
      <c r="A7" s="50"/>
      <c r="B7" s="50"/>
      <c r="C7" s="50"/>
      <c r="D7" s="50"/>
      <c r="E7" s="50"/>
      <c r="F7" s="50"/>
      <c r="G7" s="51"/>
      <c r="H7" s="51"/>
      <c r="I7" s="51"/>
      <c r="J7" s="51"/>
      <c r="K7" s="51"/>
      <c r="L7" s="51"/>
      <c r="M7" s="51"/>
      <c r="N7" s="51"/>
      <c r="O7" s="51"/>
      <c r="P7" s="51"/>
      <c r="Q7" s="51"/>
      <c r="R7" s="51"/>
      <c r="S7" s="51"/>
      <c r="T7" s="51"/>
      <c r="U7" s="51"/>
      <c r="V7" s="51"/>
      <c r="W7" s="51"/>
    </row>
    <row r="8" spans="1:23" x14ac:dyDescent="0.2"/>
    <row r="9" spans="1:23" ht="15" x14ac:dyDescent="0.25">
      <c r="B9" s="53" t="s">
        <v>15</v>
      </c>
      <c r="C9" s="53"/>
      <c r="E9" s="53" t="s">
        <v>31</v>
      </c>
      <c r="G9" s="53" t="s">
        <v>19</v>
      </c>
      <c r="H9" s="53"/>
      <c r="I9" s="54" t="s">
        <v>20</v>
      </c>
      <c r="K9" s="53" t="s">
        <v>21</v>
      </c>
      <c r="L9" s="53"/>
      <c r="M9" s="54" t="s">
        <v>20</v>
      </c>
      <c r="O9" s="53" t="s">
        <v>22</v>
      </c>
      <c r="P9" s="53"/>
      <c r="Q9" s="54" t="s">
        <v>20</v>
      </c>
      <c r="S9" s="53" t="s">
        <v>23</v>
      </c>
      <c r="T9" s="53"/>
      <c r="U9" s="54" t="s">
        <v>20</v>
      </c>
    </row>
    <row r="10" spans="1:23" x14ac:dyDescent="0.2"/>
    <row r="11" spans="1:23" ht="15" x14ac:dyDescent="0.25">
      <c r="B11" s="58" t="s">
        <v>16</v>
      </c>
      <c r="C11" s="59"/>
      <c r="E11" s="64"/>
      <c r="G11" s="67" t="s">
        <v>1</v>
      </c>
      <c r="H11" s="68"/>
      <c r="I11" s="69">
        <f>+IFERROR(SUM(I12:I13),"")</f>
        <v>90.138888888888886</v>
      </c>
      <c r="K11" s="67" t="s">
        <v>1</v>
      </c>
      <c r="L11" s="68"/>
      <c r="M11" s="69">
        <f>+IFERROR(SUM(M12:M13),"")</f>
        <v>90</v>
      </c>
      <c r="O11" s="67" t="s">
        <v>1</v>
      </c>
      <c r="P11" s="68"/>
      <c r="Q11" s="69">
        <f>+IFERROR(SUM(Q12:Q13),"")</f>
        <v>90.583333333333329</v>
      </c>
      <c r="S11" s="67" t="s">
        <v>1</v>
      </c>
      <c r="T11" s="68"/>
      <c r="U11" s="69">
        <f>+IFERROR(SUM(U12:U13),"")</f>
        <v>89.833333333333343</v>
      </c>
    </row>
    <row r="12" spans="1:23" ht="15" x14ac:dyDescent="0.25">
      <c r="B12" s="60"/>
      <c r="C12" s="61" t="s">
        <v>17</v>
      </c>
      <c r="E12" s="65">
        <f>SUM(E17,E23,E28,E34,E39,E46,E51)</f>
        <v>100</v>
      </c>
      <c r="G12" s="70" t="s">
        <v>17</v>
      </c>
      <c r="H12" s="71"/>
      <c r="I12" s="72">
        <f>IFERROR(SUM(H19:H21,H25:H26,H30:H32,H36:H37,H41:H42),"")</f>
        <v>51.527777777777779</v>
      </c>
      <c r="K12" s="70" t="s">
        <v>17</v>
      </c>
      <c r="L12" s="71"/>
      <c r="M12" s="72">
        <f>IFERROR(SUM(L19:L21,L25:L26,L30:L32,L36:L37,L41:L42),"")</f>
        <v>51</v>
      </c>
      <c r="O12" s="70" t="s">
        <v>17</v>
      </c>
      <c r="P12" s="71"/>
      <c r="Q12" s="72">
        <f>IFERROR(SUM(P19:P21,P25:P26,P30:P32,P36:P37,P41:P42),"")</f>
        <v>52.25</v>
      </c>
      <c r="S12" s="70" t="s">
        <v>17</v>
      </c>
      <c r="T12" s="71"/>
      <c r="U12" s="72">
        <f>IFERROR(SUM(T19:T21,T25:T26,T30:T32,T36:T37,T41:T42),"")</f>
        <v>51.333333333333336</v>
      </c>
    </row>
    <row r="13" spans="1:23" ht="15" x14ac:dyDescent="0.25">
      <c r="B13" s="62"/>
      <c r="C13" s="63" t="s">
        <v>18</v>
      </c>
      <c r="E13" s="66"/>
      <c r="G13" s="73" t="s">
        <v>18</v>
      </c>
      <c r="H13" s="74"/>
      <c r="I13" s="75">
        <f>IFERROR(SUM(H48:H49,H53:H58),"")</f>
        <v>38.6111111111111</v>
      </c>
      <c r="K13" s="73" t="s">
        <v>18</v>
      </c>
      <c r="L13" s="74"/>
      <c r="M13" s="75">
        <f>IFERROR(SUM(H48:H49,L53:L58),"")</f>
        <v>39</v>
      </c>
      <c r="O13" s="73" t="s">
        <v>18</v>
      </c>
      <c r="P13" s="74"/>
      <c r="Q13" s="75">
        <f>IFERROR(SUM(H48:H49,P53:P58),"")</f>
        <v>38.333333333333329</v>
      </c>
      <c r="S13" s="73" t="s">
        <v>18</v>
      </c>
      <c r="T13" s="74"/>
      <c r="U13" s="75">
        <f>IFERROR(SUM(H48:H49,T53:T58),"")</f>
        <v>38.500000000000007</v>
      </c>
    </row>
    <row r="14" spans="1:23" x14ac:dyDescent="0.2"/>
    <row r="15" spans="1:23" ht="15" x14ac:dyDescent="0.25">
      <c r="B15" s="25" t="s">
        <v>2</v>
      </c>
      <c r="C15" s="29" t="s">
        <v>17</v>
      </c>
      <c r="E15" s="30">
        <f>SUM(E17,E23,E28,E34,E39)</f>
        <v>60</v>
      </c>
      <c r="G15" s="27"/>
      <c r="H15" s="28"/>
      <c r="I15" s="26"/>
      <c r="K15" s="27"/>
      <c r="L15" s="28"/>
      <c r="M15" s="26"/>
      <c r="O15" s="27"/>
      <c r="P15" s="28"/>
      <c r="Q15" s="26"/>
      <c r="S15" s="27"/>
      <c r="T15" s="28"/>
      <c r="U15" s="26"/>
    </row>
    <row r="16" spans="1:23" x14ac:dyDescent="0.2"/>
    <row r="17" spans="2:21" ht="15" x14ac:dyDescent="0.25">
      <c r="B17" s="7" t="s">
        <v>3</v>
      </c>
      <c r="C17" s="8" t="s">
        <v>27</v>
      </c>
      <c r="E17" s="43">
        <f>'Aggregated evaluation'!E17</f>
        <v>10</v>
      </c>
      <c r="G17" s="14" t="s">
        <v>84</v>
      </c>
      <c r="H17" s="24" t="s">
        <v>33</v>
      </c>
      <c r="I17" s="23" t="s">
        <v>32</v>
      </c>
      <c r="K17" s="14" t="s">
        <v>85</v>
      </c>
      <c r="L17" s="24" t="s">
        <v>33</v>
      </c>
      <c r="M17" s="23" t="s">
        <v>32</v>
      </c>
      <c r="O17" s="14" t="s">
        <v>85</v>
      </c>
      <c r="P17" s="24" t="s">
        <v>33</v>
      </c>
      <c r="Q17" s="23" t="s">
        <v>32</v>
      </c>
      <c r="S17" s="14" t="s">
        <v>85</v>
      </c>
      <c r="T17" s="24" t="s">
        <v>33</v>
      </c>
      <c r="U17" s="23" t="s">
        <v>32</v>
      </c>
    </row>
    <row r="18" spans="2:21" ht="8.25" customHeight="1" x14ac:dyDescent="0.25">
      <c r="B18" s="9"/>
      <c r="C18" s="10"/>
      <c r="E18" s="15"/>
      <c r="G18" s="11"/>
      <c r="H18" s="12"/>
      <c r="I18" s="13"/>
      <c r="K18" s="11"/>
      <c r="L18" s="12"/>
      <c r="M18" s="13"/>
      <c r="O18" s="11"/>
      <c r="P18" s="12"/>
      <c r="Q18" s="13"/>
      <c r="S18" s="11"/>
      <c r="T18" s="12"/>
      <c r="U18" s="13"/>
    </row>
    <row r="19" spans="2:21" ht="57" customHeight="1" x14ac:dyDescent="0.2">
      <c r="B19" s="5">
        <v>1</v>
      </c>
      <c r="C19" s="3" t="s">
        <v>28</v>
      </c>
      <c r="E19" s="33">
        <f>'Aggregated evaluation'!E19</f>
        <v>3.3333333333333335</v>
      </c>
      <c r="G19" s="16">
        <f>IFERROR(AVERAGE(K19,O19,S19),"")</f>
        <v>8.6666666666666661</v>
      </c>
      <c r="H19" s="17">
        <f>IFERROR(AVERAGE(L19,P19,T19),"")</f>
        <v>2.8888888888888888</v>
      </c>
      <c r="I19" s="36" t="s">
        <v>11</v>
      </c>
      <c r="K19" s="44">
        <v>9</v>
      </c>
      <c r="L19" s="17">
        <f>IF(AND(K19&gt;=1, K19&lt;=10), K19*$E$17/(10*COUNT($E$19:$E$21)), "")</f>
        <v>3</v>
      </c>
      <c r="M19" s="36" t="s">
        <v>11</v>
      </c>
      <c r="O19" s="44">
        <v>8</v>
      </c>
      <c r="P19" s="17">
        <f>IF(AND(O19&gt;=1, O19&lt;=10), O19*$E$17/(10*COUNT($E$19:$E$21)), "")</f>
        <v>2.6666666666666665</v>
      </c>
      <c r="Q19" s="36" t="s">
        <v>11</v>
      </c>
      <c r="S19" s="44">
        <v>9</v>
      </c>
      <c r="T19" s="17">
        <f>IF(AND(S19&gt;=1, S19&lt;=10), S19*$E$17/(10*COUNT($E$19:$E$21)), "")</f>
        <v>3</v>
      </c>
      <c r="U19" s="36" t="s">
        <v>11</v>
      </c>
    </row>
    <row r="20" spans="2:21" ht="57" customHeight="1" x14ac:dyDescent="0.2">
      <c r="B20" s="5">
        <v>2</v>
      </c>
      <c r="C20" s="3" t="s">
        <v>29</v>
      </c>
      <c r="E20" s="33">
        <f>'Aggregated evaluation'!E20</f>
        <v>3.3333333333333335</v>
      </c>
      <c r="G20" s="16">
        <f t="shared" ref="G20:G21" si="0">IFERROR(AVERAGE(K20,O20,S20),"")</f>
        <v>8</v>
      </c>
      <c r="H20" s="17">
        <f>IFERROR(AVERAGE(L20,P20,T20),"")</f>
        <v>2.6666666666666665</v>
      </c>
      <c r="I20" s="36" t="s">
        <v>11</v>
      </c>
      <c r="K20" s="44">
        <v>8</v>
      </c>
      <c r="L20" s="17">
        <f t="shared" ref="L20:L21" si="1">IF(AND(K20&gt;=1, K20&lt;=10), K20*$E$17/(10*COUNT($E$19:$E$21)), "")</f>
        <v>2.6666666666666665</v>
      </c>
      <c r="M20" s="36" t="s">
        <v>11</v>
      </c>
      <c r="O20" s="44">
        <v>7</v>
      </c>
      <c r="P20" s="17">
        <f t="shared" ref="P20:P21" si="2">IF(AND(O20&gt;=1, O20&lt;=10), O20*$E$17/(10*COUNT($E$19:$E$21)), "")</f>
        <v>2.3333333333333335</v>
      </c>
      <c r="Q20" s="36" t="s">
        <v>11</v>
      </c>
      <c r="S20" s="44">
        <v>9</v>
      </c>
      <c r="T20" s="17">
        <f t="shared" ref="T20:T21" si="3">IF(AND(S20&gt;=1, S20&lt;=10), S20*$E$17/(10*COUNT($E$19:$E$21)), "")</f>
        <v>3</v>
      </c>
      <c r="U20" s="36" t="s">
        <v>11</v>
      </c>
    </row>
    <row r="21" spans="2:21" ht="57" customHeight="1" x14ac:dyDescent="0.2">
      <c r="B21" s="6">
        <v>3</v>
      </c>
      <c r="C21" s="4" t="s">
        <v>30</v>
      </c>
      <c r="E21" s="34">
        <f>'Aggregated evaluation'!E21</f>
        <v>3.3333333333333335</v>
      </c>
      <c r="G21" s="18">
        <f t="shared" si="0"/>
        <v>7.666666666666667</v>
      </c>
      <c r="H21" s="19">
        <f>IFERROR(AVERAGE(L21,P21,T21),"")</f>
        <v>2.5555555555555558</v>
      </c>
      <c r="I21" s="37" t="s">
        <v>11</v>
      </c>
      <c r="K21" s="45">
        <v>7</v>
      </c>
      <c r="L21" s="19">
        <f t="shared" si="1"/>
        <v>2.3333333333333335</v>
      </c>
      <c r="M21" s="37" t="s">
        <v>11</v>
      </c>
      <c r="O21" s="45">
        <v>9</v>
      </c>
      <c r="P21" s="19">
        <f t="shared" si="2"/>
        <v>3</v>
      </c>
      <c r="Q21" s="37" t="s">
        <v>11</v>
      </c>
      <c r="S21" s="45">
        <v>7</v>
      </c>
      <c r="T21" s="19">
        <f t="shared" si="3"/>
        <v>2.3333333333333335</v>
      </c>
      <c r="U21" s="37" t="s">
        <v>11</v>
      </c>
    </row>
    <row r="22" spans="2:21" x14ac:dyDescent="0.2">
      <c r="G22" s="20"/>
      <c r="H22" s="20"/>
    </row>
    <row r="23" spans="2:21" ht="15" x14ac:dyDescent="0.25">
      <c r="B23" s="7" t="s">
        <v>4</v>
      </c>
      <c r="C23" s="8" t="s">
        <v>34</v>
      </c>
      <c r="E23" s="43">
        <f>'Aggregated evaluation'!E23</f>
        <v>15</v>
      </c>
      <c r="G23" s="14" t="s">
        <v>84</v>
      </c>
      <c r="H23" s="24" t="s">
        <v>33</v>
      </c>
      <c r="I23" s="23" t="s">
        <v>32</v>
      </c>
      <c r="K23" s="14" t="s">
        <v>85</v>
      </c>
      <c r="L23" s="24" t="s">
        <v>33</v>
      </c>
      <c r="M23" s="23" t="s">
        <v>32</v>
      </c>
      <c r="O23" s="14" t="s">
        <v>85</v>
      </c>
      <c r="P23" s="24" t="s">
        <v>33</v>
      </c>
      <c r="Q23" s="23" t="s">
        <v>32</v>
      </c>
      <c r="S23" s="14" t="s">
        <v>85</v>
      </c>
      <c r="T23" s="24" t="s">
        <v>33</v>
      </c>
      <c r="U23" s="23" t="s">
        <v>32</v>
      </c>
    </row>
    <row r="24" spans="2:21" ht="8.25" customHeight="1" x14ac:dyDescent="0.25">
      <c r="B24" s="9"/>
      <c r="C24" s="10"/>
      <c r="E24" s="15"/>
      <c r="G24" s="11"/>
      <c r="H24" s="12"/>
      <c r="I24" s="13"/>
      <c r="K24" s="11"/>
      <c r="L24" s="12"/>
      <c r="M24" s="13"/>
      <c r="O24" s="11"/>
      <c r="P24" s="12"/>
      <c r="Q24" s="13"/>
      <c r="S24" s="11"/>
      <c r="T24" s="12"/>
      <c r="U24" s="13"/>
    </row>
    <row r="25" spans="2:21" ht="57" customHeight="1" x14ac:dyDescent="0.2">
      <c r="B25" s="5">
        <v>4</v>
      </c>
      <c r="C25" s="3" t="s">
        <v>35</v>
      </c>
      <c r="E25" s="33">
        <f>'Aggregated evaluation'!E25</f>
        <v>7.5</v>
      </c>
      <c r="G25" s="16">
        <f>IFERROR(AVERAGE(K25,O25,S25),"")</f>
        <v>9.3333333333333339</v>
      </c>
      <c r="H25" s="17">
        <f>IFERROR(AVERAGE(L25,P25,T25),"")</f>
        <v>7</v>
      </c>
      <c r="I25" s="36" t="s">
        <v>11</v>
      </c>
      <c r="K25" s="44">
        <v>10</v>
      </c>
      <c r="L25" s="17">
        <f>IF(AND(K25&gt;=1, K25&lt;=10), K25*$E$23/(10*COUNT($E$25:$E$26)), "")</f>
        <v>7.5</v>
      </c>
      <c r="M25" s="36" t="s">
        <v>11</v>
      </c>
      <c r="O25" s="44">
        <v>9</v>
      </c>
      <c r="P25" s="17">
        <f>IF(AND(O25&gt;=1, O25&lt;=10), O25*$E$23/(10*COUNT($E$25:$E$26)), "")</f>
        <v>6.75</v>
      </c>
      <c r="Q25" s="36" t="s">
        <v>11</v>
      </c>
      <c r="S25" s="44">
        <v>9</v>
      </c>
      <c r="T25" s="17">
        <f>IF(AND(S25&gt;=1, S25&lt;=10), S25*$E$23/(10*COUNT($E$25:$E$26)), "")</f>
        <v>6.75</v>
      </c>
      <c r="U25" s="36" t="s">
        <v>11</v>
      </c>
    </row>
    <row r="26" spans="2:21" ht="57" customHeight="1" x14ac:dyDescent="0.2">
      <c r="B26" s="6">
        <v>5</v>
      </c>
      <c r="C26" s="4" t="s">
        <v>36</v>
      </c>
      <c r="E26" s="34">
        <f>'Aggregated evaluation'!E26</f>
        <v>7.5</v>
      </c>
      <c r="G26" s="18">
        <f t="shared" ref="G26" si="4">IFERROR(AVERAGE(K26,O26,S26),"")</f>
        <v>9</v>
      </c>
      <c r="H26" s="19">
        <f>IFERROR(AVERAGE(L26,P26,T26),"")</f>
        <v>6.75</v>
      </c>
      <c r="I26" s="37" t="s">
        <v>11</v>
      </c>
      <c r="K26" s="45">
        <v>8</v>
      </c>
      <c r="L26" s="19">
        <f>IF(AND(K26&gt;=1, K26&lt;=10), K26*$E$23/(10*COUNT($E$25:$E$26)), "")</f>
        <v>6</v>
      </c>
      <c r="M26" s="37" t="s">
        <v>11</v>
      </c>
      <c r="O26" s="45">
        <v>10</v>
      </c>
      <c r="P26" s="19">
        <f>IF(AND(O26&gt;=1, O26&lt;=10), O26*$E$23/(10*COUNT($E$25:$E$26)), "")</f>
        <v>7.5</v>
      </c>
      <c r="Q26" s="37" t="s">
        <v>11</v>
      </c>
      <c r="S26" s="45">
        <v>9</v>
      </c>
      <c r="T26" s="19">
        <f>IF(AND(S26&gt;=1, S26&lt;=10), S26*$E$23/(10*COUNT($E$25:$E$26)), "")</f>
        <v>6.75</v>
      </c>
      <c r="U26" s="37" t="s">
        <v>11</v>
      </c>
    </row>
    <row r="27" spans="2:21" x14ac:dyDescent="0.2">
      <c r="G27" s="20"/>
      <c r="H27" s="20"/>
    </row>
    <row r="28" spans="2:21" ht="15" x14ac:dyDescent="0.25">
      <c r="B28" s="7" t="s">
        <v>5</v>
      </c>
      <c r="C28" s="8" t="s">
        <v>37</v>
      </c>
      <c r="E28" s="43">
        <f>'Aggregated evaluation'!E28</f>
        <v>15</v>
      </c>
      <c r="G28" s="14" t="s">
        <v>84</v>
      </c>
      <c r="H28" s="24" t="s">
        <v>33</v>
      </c>
      <c r="I28" s="23" t="s">
        <v>32</v>
      </c>
      <c r="K28" s="14" t="s">
        <v>85</v>
      </c>
      <c r="L28" s="24" t="s">
        <v>33</v>
      </c>
      <c r="M28" s="23" t="s">
        <v>32</v>
      </c>
      <c r="O28" s="14" t="s">
        <v>85</v>
      </c>
      <c r="P28" s="24" t="s">
        <v>33</v>
      </c>
      <c r="Q28" s="23" t="s">
        <v>32</v>
      </c>
      <c r="S28" s="14" t="s">
        <v>85</v>
      </c>
      <c r="T28" s="24" t="s">
        <v>33</v>
      </c>
      <c r="U28" s="23" t="s">
        <v>32</v>
      </c>
    </row>
    <row r="29" spans="2:21" ht="8.25" customHeight="1" x14ac:dyDescent="0.25">
      <c r="B29" s="9"/>
      <c r="C29" s="10"/>
      <c r="E29" s="15"/>
      <c r="G29" s="11"/>
      <c r="H29" s="12"/>
      <c r="I29" s="13"/>
      <c r="K29" s="11"/>
      <c r="L29" s="12"/>
      <c r="M29" s="13"/>
      <c r="O29" s="11"/>
      <c r="P29" s="12"/>
      <c r="Q29" s="13"/>
      <c r="S29" s="11"/>
      <c r="T29" s="12"/>
      <c r="U29" s="13"/>
    </row>
    <row r="30" spans="2:21" ht="57" customHeight="1" x14ac:dyDescent="0.2">
      <c r="B30" s="5">
        <v>6</v>
      </c>
      <c r="C30" s="3" t="s">
        <v>38</v>
      </c>
      <c r="E30" s="33">
        <f>'Aggregated evaluation'!E30</f>
        <v>5</v>
      </c>
      <c r="G30" s="16">
        <f>IFERROR(AVERAGE(K30,O30,S30),"")</f>
        <v>7.666666666666667</v>
      </c>
      <c r="H30" s="17">
        <f>IFERROR(AVERAGE(L30,P30,T30),"")</f>
        <v>3.8333333333333335</v>
      </c>
      <c r="I30" s="36" t="s">
        <v>11</v>
      </c>
      <c r="K30" s="44">
        <v>8</v>
      </c>
      <c r="L30" s="17">
        <f>IF(AND(K30&gt;=1, K30&lt;=10), K30*$E$28/(10*COUNT($E$30:$E$32)), "")</f>
        <v>4</v>
      </c>
      <c r="M30" s="36" t="s">
        <v>11</v>
      </c>
      <c r="O30" s="44">
        <v>7</v>
      </c>
      <c r="P30" s="17">
        <f>IF(AND(O30&gt;=1, O30&lt;=10), O30*$E$28/(10*COUNT($E$30:$E$32)), "")</f>
        <v>3.5</v>
      </c>
      <c r="Q30" s="36" t="s">
        <v>11</v>
      </c>
      <c r="S30" s="44">
        <v>8</v>
      </c>
      <c r="T30" s="17">
        <f>IF(AND(S30&gt;=1, S30&lt;=10), S30*$E$28/(10*COUNT($E$30:$E$32)), "")</f>
        <v>4</v>
      </c>
      <c r="U30" s="36" t="s">
        <v>11</v>
      </c>
    </row>
    <row r="31" spans="2:21" ht="57" customHeight="1" x14ac:dyDescent="0.2">
      <c r="B31" s="5">
        <v>7</v>
      </c>
      <c r="C31" s="3" t="s">
        <v>39</v>
      </c>
      <c r="E31" s="33">
        <f>'Aggregated evaluation'!E31</f>
        <v>5</v>
      </c>
      <c r="G31" s="16">
        <f>IFERROR(AVERAGE(K31,O31,S31),"")</f>
        <v>8.6666666666666661</v>
      </c>
      <c r="H31" s="17">
        <f t="shared" ref="H31:H32" si="5">IFERROR(AVERAGE(L31,P31,T31),"")</f>
        <v>4.333333333333333</v>
      </c>
      <c r="I31" s="36" t="s">
        <v>11</v>
      </c>
      <c r="K31" s="44">
        <v>9</v>
      </c>
      <c r="L31" s="17">
        <f>IF(AND(K31&gt;=1, K31&lt;=10), K31*$E$28/(10*COUNT($E$30:$E$32)), "")</f>
        <v>4.5</v>
      </c>
      <c r="M31" s="36" t="s">
        <v>11</v>
      </c>
      <c r="O31" s="44">
        <v>9</v>
      </c>
      <c r="P31" s="17">
        <f>IF(AND(O31&gt;=1, O31&lt;=10), O31*$E$28/(10*COUNT($E$30:$E$32)), "")</f>
        <v>4.5</v>
      </c>
      <c r="Q31" s="36" t="s">
        <v>11</v>
      </c>
      <c r="S31" s="44">
        <v>8</v>
      </c>
      <c r="T31" s="17">
        <f>IF(AND(S31&gt;=1, S31&lt;=10), S31*$E$28/(10*COUNT($E$30:$E$32)), "")</f>
        <v>4</v>
      </c>
      <c r="U31" s="36" t="s">
        <v>11</v>
      </c>
    </row>
    <row r="32" spans="2:21" ht="57" customHeight="1" x14ac:dyDescent="0.2">
      <c r="B32" s="6">
        <v>8</v>
      </c>
      <c r="C32" s="4" t="s">
        <v>40</v>
      </c>
      <c r="E32" s="34">
        <f>'Aggregated evaluation'!E32</f>
        <v>5</v>
      </c>
      <c r="G32" s="18">
        <f t="shared" ref="G32" si="6">IFERROR(AVERAGE(K32,O32,S32),"")</f>
        <v>8.6666666666666661</v>
      </c>
      <c r="H32" s="19">
        <f t="shared" si="5"/>
        <v>4.333333333333333</v>
      </c>
      <c r="I32" s="37" t="s">
        <v>11</v>
      </c>
      <c r="K32" s="45">
        <v>8</v>
      </c>
      <c r="L32" s="19">
        <f>IF(AND(K32&gt;=1, K32&lt;=10), K32*$E$28/(10*COUNT($E$30:$E$32)), "")</f>
        <v>4</v>
      </c>
      <c r="M32" s="37" t="s">
        <v>11</v>
      </c>
      <c r="O32" s="45">
        <v>10</v>
      </c>
      <c r="P32" s="19">
        <f>IF(AND(O32&gt;=1, O32&lt;=10), O32*$E$28/(10*COUNT($E$30:$E$32)), "")</f>
        <v>5</v>
      </c>
      <c r="Q32" s="37" t="s">
        <v>11</v>
      </c>
      <c r="S32" s="45">
        <v>8</v>
      </c>
      <c r="T32" s="19">
        <f>IF(AND(S32&gt;=1, S32&lt;=10), S32*$E$28/(10*COUNT($E$30:$E$32)), "")</f>
        <v>4</v>
      </c>
      <c r="U32" s="37" t="s">
        <v>11</v>
      </c>
    </row>
    <row r="33" spans="2:21" x14ac:dyDescent="0.2">
      <c r="G33" s="20"/>
      <c r="H33" s="20"/>
    </row>
    <row r="34" spans="2:21" ht="15" x14ac:dyDescent="0.25">
      <c r="B34" s="7" t="s">
        <v>6</v>
      </c>
      <c r="C34" s="8" t="s">
        <v>41</v>
      </c>
      <c r="E34" s="43">
        <f>'Aggregated evaluation'!E34</f>
        <v>10</v>
      </c>
      <c r="G34" s="14" t="s">
        <v>84</v>
      </c>
      <c r="H34" s="24" t="s">
        <v>33</v>
      </c>
      <c r="I34" s="23" t="s">
        <v>32</v>
      </c>
      <c r="K34" s="14" t="s">
        <v>85</v>
      </c>
      <c r="L34" s="24" t="s">
        <v>33</v>
      </c>
      <c r="M34" s="23" t="s">
        <v>32</v>
      </c>
      <c r="O34" s="14" t="s">
        <v>85</v>
      </c>
      <c r="P34" s="24" t="s">
        <v>33</v>
      </c>
      <c r="Q34" s="23" t="s">
        <v>32</v>
      </c>
      <c r="S34" s="14" t="s">
        <v>85</v>
      </c>
      <c r="T34" s="24" t="s">
        <v>33</v>
      </c>
      <c r="U34" s="23" t="s">
        <v>32</v>
      </c>
    </row>
    <row r="35" spans="2:21" ht="8.25" customHeight="1" x14ac:dyDescent="0.25">
      <c r="B35" s="9"/>
      <c r="C35" s="10"/>
      <c r="E35" s="15"/>
      <c r="G35" s="11"/>
      <c r="H35" s="12"/>
      <c r="I35" s="13"/>
      <c r="K35" s="11"/>
      <c r="L35" s="12"/>
      <c r="M35" s="13"/>
      <c r="O35" s="11"/>
      <c r="P35" s="12"/>
      <c r="Q35" s="13"/>
      <c r="S35" s="11"/>
      <c r="T35" s="12"/>
      <c r="U35" s="13"/>
    </row>
    <row r="36" spans="2:21" ht="57" customHeight="1" x14ac:dyDescent="0.2">
      <c r="B36" s="5">
        <v>9</v>
      </c>
      <c r="C36" s="3" t="s">
        <v>42</v>
      </c>
      <c r="E36" s="33">
        <f>'Aggregated evaluation'!E36</f>
        <v>5</v>
      </c>
      <c r="G36" s="16">
        <f>IFERROR(AVERAGE(K36,O36,S36),"")</f>
        <v>9.6666666666666661</v>
      </c>
      <c r="H36" s="17">
        <f>IFERROR(AVERAGE(L36,P36,T36),"")</f>
        <v>4.833333333333333</v>
      </c>
      <c r="I36" s="36" t="s">
        <v>11</v>
      </c>
      <c r="K36" s="44">
        <v>9</v>
      </c>
      <c r="L36" s="17">
        <f>IF(AND(K36&gt;=1, K36&lt;=10), K36*$E$34/(10*COUNT($E$36:$E$37)), "")</f>
        <v>4.5</v>
      </c>
      <c r="M36" s="36" t="s">
        <v>11</v>
      </c>
      <c r="O36" s="44">
        <v>10</v>
      </c>
      <c r="P36" s="17">
        <f>IF(AND(O36&gt;=1, O36&lt;=10), O36*$E$34/(10*COUNT($E$36:$E$37)), "")</f>
        <v>5</v>
      </c>
      <c r="Q36" s="36" t="s">
        <v>11</v>
      </c>
      <c r="S36" s="44">
        <v>10</v>
      </c>
      <c r="T36" s="17">
        <f>IF(AND(S36&gt;=1, S36&lt;=10), S36*$E$34/(10*COUNT($E$36:$E$37)), "")</f>
        <v>5</v>
      </c>
      <c r="U36" s="36" t="s">
        <v>11</v>
      </c>
    </row>
    <row r="37" spans="2:21" ht="57" customHeight="1" x14ac:dyDescent="0.2">
      <c r="B37" s="6">
        <v>10</v>
      </c>
      <c r="C37" s="4" t="s">
        <v>43</v>
      </c>
      <c r="E37" s="34">
        <f>'Aggregated evaluation'!E37</f>
        <v>5</v>
      </c>
      <c r="G37" s="18">
        <f>IFERROR(AVERAGE(K37,O37,S37),"")</f>
        <v>8.6666666666666661</v>
      </c>
      <c r="H37" s="19">
        <f t="shared" ref="H37" si="7">IFERROR(AVERAGE(L37,P37,T37),"")</f>
        <v>4.333333333333333</v>
      </c>
      <c r="I37" s="37" t="s">
        <v>11</v>
      </c>
      <c r="K37" s="45">
        <v>9</v>
      </c>
      <c r="L37" s="19">
        <f>IF(AND(K37&gt;=1, K37&lt;=10), K37*$E$34/(10*COUNT($E$36:$E$37)), "")</f>
        <v>4.5</v>
      </c>
      <c r="M37" s="37" t="s">
        <v>11</v>
      </c>
      <c r="O37" s="45">
        <v>9</v>
      </c>
      <c r="P37" s="19">
        <f>IF(AND(O37&gt;=1, O37&lt;=10), O37*$E$34/(10*COUNT($E$36:$E$37)), "")</f>
        <v>4.5</v>
      </c>
      <c r="Q37" s="37" t="s">
        <v>11</v>
      </c>
      <c r="S37" s="45">
        <v>8</v>
      </c>
      <c r="T37" s="19">
        <f>IF(AND(S37&gt;=1, S37&lt;=10), S37*$E$34/(10*COUNT($E$36:$E$37)), "")</f>
        <v>4</v>
      </c>
      <c r="U37" s="37" t="s">
        <v>11</v>
      </c>
    </row>
    <row r="38" spans="2:21" x14ac:dyDescent="0.2">
      <c r="G38" s="20"/>
      <c r="H38" s="20"/>
    </row>
    <row r="39" spans="2:21" ht="15" x14ac:dyDescent="0.25">
      <c r="B39" s="7" t="s">
        <v>7</v>
      </c>
      <c r="C39" s="8" t="s">
        <v>44</v>
      </c>
      <c r="E39" s="43">
        <f>'Aggregated evaluation'!E39</f>
        <v>10</v>
      </c>
      <c r="G39" s="14" t="s">
        <v>84</v>
      </c>
      <c r="H39" s="24" t="s">
        <v>33</v>
      </c>
      <c r="I39" s="23" t="s">
        <v>32</v>
      </c>
      <c r="K39" s="14" t="s">
        <v>85</v>
      </c>
      <c r="L39" s="24" t="s">
        <v>33</v>
      </c>
      <c r="M39" s="23" t="s">
        <v>32</v>
      </c>
      <c r="O39" s="14" t="s">
        <v>85</v>
      </c>
      <c r="P39" s="24" t="s">
        <v>33</v>
      </c>
      <c r="Q39" s="23" t="s">
        <v>32</v>
      </c>
      <c r="S39" s="14" t="s">
        <v>85</v>
      </c>
      <c r="T39" s="24" t="s">
        <v>33</v>
      </c>
      <c r="U39" s="23" t="s">
        <v>32</v>
      </c>
    </row>
    <row r="40" spans="2:21" ht="8.25" customHeight="1" x14ac:dyDescent="0.25">
      <c r="B40" s="9"/>
      <c r="C40" s="10"/>
      <c r="E40" s="15"/>
      <c r="G40" s="11"/>
      <c r="H40" s="12"/>
      <c r="I40" s="13"/>
      <c r="K40" s="11"/>
      <c r="L40" s="12"/>
      <c r="M40" s="13"/>
      <c r="O40" s="11"/>
      <c r="P40" s="12"/>
      <c r="Q40" s="13"/>
      <c r="S40" s="11"/>
      <c r="T40" s="12"/>
      <c r="U40" s="13"/>
    </row>
    <row r="41" spans="2:21" ht="57" customHeight="1" x14ac:dyDescent="0.2">
      <c r="B41" s="5">
        <v>11</v>
      </c>
      <c r="C41" s="3" t="s">
        <v>45</v>
      </c>
      <c r="E41" s="33">
        <f>'Aggregated evaluation'!E41</f>
        <v>5</v>
      </c>
      <c r="G41" s="16">
        <f>IFERROR(AVERAGE(K41,O41,S41),"")</f>
        <v>8</v>
      </c>
      <c r="H41" s="17">
        <f>IFERROR(AVERAGE(L41,P41,T41),"")</f>
        <v>4</v>
      </c>
      <c r="I41" s="36" t="s">
        <v>11</v>
      </c>
      <c r="K41" s="44">
        <v>7</v>
      </c>
      <c r="L41" s="17">
        <f>IF(AND(K41&gt;=1, K41&lt;=10), K41*$E$39/(10*COUNT($E$41:$E$42)), "")</f>
        <v>3.5</v>
      </c>
      <c r="M41" s="36" t="s">
        <v>11</v>
      </c>
      <c r="O41" s="44">
        <v>8</v>
      </c>
      <c r="P41" s="17">
        <f>IF(AND(O41&gt;=1, O41&lt;=10), O41*$E$39/(10*COUNT($E$41:$E$42)), "")</f>
        <v>4</v>
      </c>
      <c r="Q41" s="36" t="s">
        <v>11</v>
      </c>
      <c r="S41" s="44">
        <v>9</v>
      </c>
      <c r="T41" s="17">
        <f>IF(AND(S41&gt;=1, S41&lt;=10), S41*$E$39/(10*COUNT($E$41:$E$42)), "")</f>
        <v>4.5</v>
      </c>
      <c r="U41" s="36" t="s">
        <v>11</v>
      </c>
    </row>
    <row r="42" spans="2:21" ht="57" customHeight="1" x14ac:dyDescent="0.2">
      <c r="B42" s="6">
        <v>12</v>
      </c>
      <c r="C42" s="4" t="s">
        <v>46</v>
      </c>
      <c r="E42" s="34">
        <f>'Aggregated evaluation'!E42</f>
        <v>5</v>
      </c>
      <c r="G42" s="18">
        <f t="shared" ref="G42:H42" si="8">IFERROR(AVERAGE(K42,O42,S42),"")</f>
        <v>8</v>
      </c>
      <c r="H42" s="19">
        <f t="shared" si="8"/>
        <v>4</v>
      </c>
      <c r="I42" s="37" t="s">
        <v>11</v>
      </c>
      <c r="K42" s="45">
        <v>9</v>
      </c>
      <c r="L42" s="19">
        <f>IF(AND(K42&gt;=1, K42&lt;=10), K42*$E$39/(10*COUNT($E$41:$E$42)), "")</f>
        <v>4.5</v>
      </c>
      <c r="M42" s="37" t="s">
        <v>11</v>
      </c>
      <c r="O42" s="45">
        <v>7</v>
      </c>
      <c r="P42" s="19">
        <f>IF(AND(O42&gt;=1, O42&lt;=10), O42*$E$39/(10*COUNT($E$41:$E$42)), "")</f>
        <v>3.5</v>
      </c>
      <c r="Q42" s="37" t="s">
        <v>11</v>
      </c>
      <c r="S42" s="45">
        <v>8</v>
      </c>
      <c r="T42" s="19">
        <f>IF(AND(S42&gt;=1, S42&lt;=10), S42*$E$39/(10*COUNT($E$41:$E$42)), "")</f>
        <v>4</v>
      </c>
      <c r="U42" s="37" t="s">
        <v>11</v>
      </c>
    </row>
    <row r="43" spans="2:21" x14ac:dyDescent="0.2">
      <c r="G43" s="20"/>
      <c r="H43" s="20"/>
    </row>
    <row r="44" spans="2:21" ht="15" x14ac:dyDescent="0.25">
      <c r="B44" s="25" t="s">
        <v>8</v>
      </c>
      <c r="C44" s="29" t="s">
        <v>18</v>
      </c>
      <c r="E44" s="30">
        <f>SUM(E46, E51)</f>
        <v>40</v>
      </c>
      <c r="G44" s="27"/>
      <c r="H44" s="28"/>
      <c r="I44" s="26"/>
      <c r="K44" s="27"/>
      <c r="L44" s="28"/>
      <c r="M44" s="26"/>
      <c r="O44" s="27"/>
      <c r="P44" s="28"/>
      <c r="Q44" s="26"/>
      <c r="S44" s="27"/>
      <c r="T44" s="28"/>
      <c r="U44" s="26"/>
    </row>
    <row r="45" spans="2:21" x14ac:dyDescent="0.2">
      <c r="G45" s="20"/>
      <c r="H45" s="20"/>
    </row>
    <row r="46" spans="2:21" ht="15" x14ac:dyDescent="0.25">
      <c r="B46" s="7" t="s">
        <v>9</v>
      </c>
      <c r="C46" s="8" t="s">
        <v>47</v>
      </c>
      <c r="E46" s="47">
        <f>SUM(E48:E49)</f>
        <v>30</v>
      </c>
      <c r="G46" s="14" t="s">
        <v>58</v>
      </c>
      <c r="H46" s="24" t="s">
        <v>33</v>
      </c>
      <c r="I46" s="23" t="s">
        <v>59</v>
      </c>
      <c r="K46" s="90" t="s">
        <v>60</v>
      </c>
      <c r="L46" s="91"/>
      <c r="M46" s="92"/>
      <c r="O46" s="90" t="s">
        <v>60</v>
      </c>
      <c r="P46" s="91"/>
      <c r="Q46" s="92"/>
      <c r="S46" s="90" t="s">
        <v>60</v>
      </c>
      <c r="T46" s="91"/>
      <c r="U46" s="92"/>
    </row>
    <row r="47" spans="2:21" ht="8.25" customHeight="1" x14ac:dyDescent="0.25">
      <c r="B47" s="9"/>
      <c r="C47" s="10"/>
      <c r="E47" s="15"/>
      <c r="G47" s="21"/>
      <c r="H47" s="22"/>
      <c r="I47" s="13"/>
      <c r="K47" s="11"/>
      <c r="L47" s="12"/>
      <c r="M47" s="13"/>
      <c r="O47" s="11"/>
      <c r="P47" s="12"/>
      <c r="Q47" s="13"/>
      <c r="S47" s="11"/>
      <c r="T47" s="12"/>
      <c r="U47" s="13"/>
    </row>
    <row r="48" spans="2:21" ht="57" customHeight="1" x14ac:dyDescent="0.2">
      <c r="B48" s="5">
        <v>13</v>
      </c>
      <c r="C48" s="3" t="s">
        <v>48</v>
      </c>
      <c r="E48" s="33">
        <f>'Aggregated evaluation'!E48</f>
        <v>15</v>
      </c>
      <c r="G48" s="44">
        <v>6100000000</v>
      </c>
      <c r="H48" s="17">
        <f>IF(AND(G48&gt;=I48), E48*I48/G48, "")</f>
        <v>15</v>
      </c>
      <c r="I48" s="38">
        <f>'Aggregated evaluation'!I48</f>
        <v>6100000000</v>
      </c>
      <c r="K48" s="96" t="s">
        <v>11</v>
      </c>
      <c r="L48" s="97"/>
      <c r="M48" s="98"/>
      <c r="O48" s="96" t="s">
        <v>11</v>
      </c>
      <c r="P48" s="97"/>
      <c r="Q48" s="98"/>
      <c r="S48" s="96" t="s">
        <v>11</v>
      </c>
      <c r="T48" s="97"/>
      <c r="U48" s="98"/>
    </row>
    <row r="49" spans="2:21" ht="57" customHeight="1" x14ac:dyDescent="0.2">
      <c r="B49" s="6">
        <v>14</v>
      </c>
      <c r="C49" s="4" t="s">
        <v>49</v>
      </c>
      <c r="E49" s="34">
        <f>'Aggregated evaluation'!E49</f>
        <v>15</v>
      </c>
      <c r="G49" s="40">
        <v>0.12</v>
      </c>
      <c r="H49" s="19">
        <f>IF(AND(G49&lt;=I49), E49*G49/I49, "")</f>
        <v>14.999999999999998</v>
      </c>
      <c r="I49" s="49">
        <f>'Aggregated evaluation'!I49</f>
        <v>0.12</v>
      </c>
      <c r="K49" s="93" t="s">
        <v>11</v>
      </c>
      <c r="L49" s="94"/>
      <c r="M49" s="95"/>
      <c r="O49" s="93" t="s">
        <v>11</v>
      </c>
      <c r="P49" s="94"/>
      <c r="Q49" s="95"/>
      <c r="S49" s="93" t="s">
        <v>11</v>
      </c>
      <c r="T49" s="94"/>
      <c r="U49" s="95"/>
    </row>
    <row r="50" spans="2:21" x14ac:dyDescent="0.2"/>
    <row r="51" spans="2:21" ht="15" x14ac:dyDescent="0.25">
      <c r="B51" s="7" t="s">
        <v>10</v>
      </c>
      <c r="C51" s="8" t="s">
        <v>50</v>
      </c>
      <c r="E51" s="43">
        <f>'Aggregated evaluation'!E51</f>
        <v>10</v>
      </c>
      <c r="G51" s="14" t="s">
        <v>84</v>
      </c>
      <c r="H51" s="24" t="s">
        <v>33</v>
      </c>
      <c r="I51" s="23" t="s">
        <v>32</v>
      </c>
      <c r="K51" s="14" t="s">
        <v>85</v>
      </c>
      <c r="L51" s="24" t="s">
        <v>33</v>
      </c>
      <c r="M51" s="23" t="s">
        <v>32</v>
      </c>
      <c r="O51" s="14" t="s">
        <v>85</v>
      </c>
      <c r="P51" s="24" t="s">
        <v>33</v>
      </c>
      <c r="Q51" s="23" t="s">
        <v>32</v>
      </c>
      <c r="S51" s="14" t="s">
        <v>85</v>
      </c>
      <c r="T51" s="24" t="s">
        <v>33</v>
      </c>
      <c r="U51" s="23" t="s">
        <v>32</v>
      </c>
    </row>
    <row r="52" spans="2:21" ht="8.25" customHeight="1" x14ac:dyDescent="0.25">
      <c r="B52" s="9"/>
      <c r="C52" s="10"/>
      <c r="E52" s="15"/>
      <c r="G52" s="11"/>
      <c r="H52" s="12"/>
      <c r="I52" s="13"/>
      <c r="K52" s="11"/>
      <c r="L52" s="12"/>
      <c r="M52" s="13"/>
      <c r="O52" s="11"/>
      <c r="P52" s="12"/>
      <c r="Q52" s="13"/>
      <c r="S52" s="11"/>
      <c r="T52" s="12"/>
      <c r="U52" s="13"/>
    </row>
    <row r="53" spans="2:21" ht="57" customHeight="1" x14ac:dyDescent="0.2">
      <c r="B53" s="5">
        <v>15</v>
      </c>
      <c r="C53" s="3" t="s">
        <v>51</v>
      </c>
      <c r="E53" s="33">
        <f>'Aggregated evaluation'!E53</f>
        <v>1.6666666666666667</v>
      </c>
      <c r="G53" s="16">
        <f t="shared" ref="G53:H58" si="9">IFERROR(AVERAGE(K53,O53,S53),"")</f>
        <v>9</v>
      </c>
      <c r="H53" s="17">
        <f t="shared" si="9"/>
        <v>1.5</v>
      </c>
      <c r="I53" s="36" t="s">
        <v>11</v>
      </c>
      <c r="K53" s="44">
        <v>9</v>
      </c>
      <c r="L53" s="17">
        <f t="shared" ref="L53:L58" si="10">IF(AND(K53&gt;=1, K53&lt;=10), K53*$E$51/(10*COUNT($E$53:$E$58)), "")</f>
        <v>1.5</v>
      </c>
      <c r="M53" s="36" t="s">
        <v>11</v>
      </c>
      <c r="O53" s="44">
        <v>8</v>
      </c>
      <c r="P53" s="17">
        <f t="shared" ref="P53:P58" si="11">IF(AND(O53&gt;=1, O53&lt;=10), O53*$E$51/(10*COUNT($E$53:$E$58)), "")</f>
        <v>1.3333333333333333</v>
      </c>
      <c r="Q53" s="36" t="s">
        <v>11</v>
      </c>
      <c r="S53" s="44">
        <v>10</v>
      </c>
      <c r="T53" s="17">
        <f t="shared" ref="T53:T58" si="12">IF(AND(S53&gt;=1, S53&lt;=10), S53*$E$51/(10*COUNT($E$53:$E$58)), "")</f>
        <v>1.6666666666666667</v>
      </c>
      <c r="U53" s="36" t="s">
        <v>11</v>
      </c>
    </row>
    <row r="54" spans="2:21" ht="57" customHeight="1" x14ac:dyDescent="0.2">
      <c r="B54" s="5">
        <v>16</v>
      </c>
      <c r="C54" s="3" t="s">
        <v>52</v>
      </c>
      <c r="E54" s="33">
        <f>'Aggregated evaluation'!E54</f>
        <v>1.6666666666666667</v>
      </c>
      <c r="G54" s="16">
        <f t="shared" si="9"/>
        <v>8.3333333333333339</v>
      </c>
      <c r="H54" s="17">
        <f t="shared" si="9"/>
        <v>1.3888888888888886</v>
      </c>
      <c r="I54" s="36" t="s">
        <v>11</v>
      </c>
      <c r="K54" s="44">
        <v>8</v>
      </c>
      <c r="L54" s="17">
        <f t="shared" si="10"/>
        <v>1.3333333333333333</v>
      </c>
      <c r="M54" s="36" t="s">
        <v>11</v>
      </c>
      <c r="O54" s="44">
        <v>8</v>
      </c>
      <c r="P54" s="17">
        <f t="shared" si="11"/>
        <v>1.3333333333333333</v>
      </c>
      <c r="Q54" s="36" t="s">
        <v>11</v>
      </c>
      <c r="S54" s="44">
        <v>9</v>
      </c>
      <c r="T54" s="17">
        <f t="shared" si="12"/>
        <v>1.5</v>
      </c>
      <c r="U54" s="36" t="s">
        <v>11</v>
      </c>
    </row>
    <row r="55" spans="2:21" ht="57" customHeight="1" x14ac:dyDescent="0.2">
      <c r="B55" s="5">
        <v>17</v>
      </c>
      <c r="C55" s="3" t="s">
        <v>53</v>
      </c>
      <c r="E55" s="33">
        <f>'Aggregated evaluation'!E55</f>
        <v>1.6666666666666667</v>
      </c>
      <c r="G55" s="16">
        <f t="shared" si="9"/>
        <v>8.6666666666666661</v>
      </c>
      <c r="H55" s="17">
        <f t="shared" si="9"/>
        <v>1.4444444444444446</v>
      </c>
      <c r="I55" s="36" t="s">
        <v>11</v>
      </c>
      <c r="K55" s="44">
        <v>10</v>
      </c>
      <c r="L55" s="17">
        <f t="shared" si="10"/>
        <v>1.6666666666666667</v>
      </c>
      <c r="M55" s="36" t="s">
        <v>11</v>
      </c>
      <c r="O55" s="44">
        <v>9</v>
      </c>
      <c r="P55" s="17">
        <f t="shared" si="11"/>
        <v>1.5</v>
      </c>
      <c r="Q55" s="36" t="s">
        <v>11</v>
      </c>
      <c r="S55" s="44">
        <v>7</v>
      </c>
      <c r="T55" s="17">
        <f t="shared" si="12"/>
        <v>1.1666666666666667</v>
      </c>
      <c r="U55" s="36" t="s">
        <v>11</v>
      </c>
    </row>
    <row r="56" spans="2:21" ht="57" customHeight="1" x14ac:dyDescent="0.2">
      <c r="B56" s="5">
        <v>18</v>
      </c>
      <c r="C56" s="3" t="s">
        <v>54</v>
      </c>
      <c r="E56" s="33">
        <f>'Aggregated evaluation'!E56</f>
        <v>1.6666666666666667</v>
      </c>
      <c r="G56" s="16">
        <f t="shared" si="9"/>
        <v>8.6666666666666661</v>
      </c>
      <c r="H56" s="17">
        <f t="shared" si="9"/>
        <v>1.4444444444444446</v>
      </c>
      <c r="I56" s="36" t="s">
        <v>11</v>
      </c>
      <c r="K56" s="44">
        <v>10</v>
      </c>
      <c r="L56" s="17">
        <f t="shared" si="10"/>
        <v>1.6666666666666667</v>
      </c>
      <c r="M56" s="36" t="s">
        <v>11</v>
      </c>
      <c r="O56" s="44">
        <v>7</v>
      </c>
      <c r="P56" s="17">
        <f t="shared" si="11"/>
        <v>1.1666666666666667</v>
      </c>
      <c r="Q56" s="36" t="s">
        <v>11</v>
      </c>
      <c r="S56" s="44">
        <v>9</v>
      </c>
      <c r="T56" s="17">
        <f t="shared" si="12"/>
        <v>1.5</v>
      </c>
      <c r="U56" s="36" t="s">
        <v>11</v>
      </c>
    </row>
    <row r="57" spans="2:21" ht="57" customHeight="1" x14ac:dyDescent="0.2">
      <c r="B57" s="5">
        <v>19</v>
      </c>
      <c r="C57" s="3" t="s">
        <v>55</v>
      </c>
      <c r="E57" s="33">
        <f>'Aggregated evaluation'!E57</f>
        <v>1.6666666666666667</v>
      </c>
      <c r="G57" s="16">
        <f t="shared" si="9"/>
        <v>8.6666666666666661</v>
      </c>
      <c r="H57" s="17">
        <f t="shared" si="9"/>
        <v>1.4444444444444444</v>
      </c>
      <c r="I57" s="36" t="s">
        <v>11</v>
      </c>
      <c r="K57" s="44">
        <v>8</v>
      </c>
      <c r="L57" s="17">
        <f t="shared" si="10"/>
        <v>1.3333333333333333</v>
      </c>
      <c r="M57" s="36" t="s">
        <v>11</v>
      </c>
      <c r="O57" s="44">
        <v>10</v>
      </c>
      <c r="P57" s="17">
        <f t="shared" si="11"/>
        <v>1.6666666666666667</v>
      </c>
      <c r="Q57" s="36" t="s">
        <v>11</v>
      </c>
      <c r="S57" s="44">
        <v>8</v>
      </c>
      <c r="T57" s="17">
        <f t="shared" si="12"/>
        <v>1.3333333333333333</v>
      </c>
      <c r="U57" s="36" t="s">
        <v>11</v>
      </c>
    </row>
    <row r="58" spans="2:21" ht="57" customHeight="1" x14ac:dyDescent="0.2">
      <c r="B58" s="6">
        <v>20</v>
      </c>
      <c r="C58" s="4" t="s">
        <v>56</v>
      </c>
      <c r="E58" s="34">
        <f>'Aggregated evaluation'!E58</f>
        <v>1.6666666666666667</v>
      </c>
      <c r="G58" s="18">
        <f t="shared" si="9"/>
        <v>8.3333333333333339</v>
      </c>
      <c r="H58" s="19">
        <f t="shared" si="9"/>
        <v>1.3888888888888886</v>
      </c>
      <c r="I58" s="37" t="s">
        <v>11</v>
      </c>
      <c r="K58" s="45">
        <v>9</v>
      </c>
      <c r="L58" s="19">
        <f t="shared" si="10"/>
        <v>1.5</v>
      </c>
      <c r="M58" s="37" t="s">
        <v>11</v>
      </c>
      <c r="O58" s="45">
        <v>8</v>
      </c>
      <c r="P58" s="19">
        <f t="shared" si="11"/>
        <v>1.3333333333333333</v>
      </c>
      <c r="Q58" s="37" t="s">
        <v>11</v>
      </c>
      <c r="S58" s="45">
        <v>8</v>
      </c>
      <c r="T58" s="19">
        <f t="shared" si="12"/>
        <v>1.3333333333333333</v>
      </c>
      <c r="U58" s="37" t="s">
        <v>11</v>
      </c>
    </row>
    <row r="59" spans="2:21" ht="14.25" customHeight="1" x14ac:dyDescent="0.2"/>
    <row r="60" spans="2:21" ht="14.25" customHeight="1" x14ac:dyDescent="0.2"/>
    <row r="61" spans="2:21" ht="14.25" customHeight="1" x14ac:dyDescent="0.2"/>
    <row r="62" spans="2:21" ht="14.25" customHeight="1" x14ac:dyDescent="0.2"/>
    <row r="63" spans="2:21" ht="14.25" customHeight="1" x14ac:dyDescent="0.2"/>
    <row r="64" spans="2:2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sheetData>
  <mergeCells count="9">
    <mergeCell ref="K49:M49"/>
    <mergeCell ref="O49:Q49"/>
    <mergeCell ref="S49:U49"/>
    <mergeCell ref="K46:M46"/>
    <mergeCell ref="O46:Q46"/>
    <mergeCell ref="S46:U46"/>
    <mergeCell ref="K48:M48"/>
    <mergeCell ref="O48:Q48"/>
    <mergeCell ref="S48:U4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857E-364F-4FE3-A5FF-D1FC26B9EC06}">
  <dimension ref="A1:W90"/>
  <sheetViews>
    <sheetView showGridLines="0" tabSelected="1" zoomScale="85" zoomScaleNormal="85" workbookViewId="0"/>
  </sheetViews>
  <sheetFormatPr defaultColWidth="0" defaultRowHeight="14.25" customHeight="1" zeroHeight="1" x14ac:dyDescent="0.2"/>
  <cols>
    <col min="1" max="1" width="2.5703125" style="1" customWidth="1"/>
    <col min="2" max="2" width="4.7109375" style="1" customWidth="1"/>
    <col min="3" max="3" width="73.28515625" style="1" customWidth="1"/>
    <col min="4" max="4" width="3.42578125" style="1" customWidth="1"/>
    <col min="5" max="5" width="22.7109375" style="1" customWidth="1"/>
    <col min="6" max="6" width="3.42578125" style="1" customWidth="1"/>
    <col min="7" max="7" width="27.28515625" style="1" customWidth="1"/>
    <col min="8" max="8" width="18.85546875" style="1" customWidth="1"/>
    <col min="9" max="9" width="47.7109375" style="1" customWidth="1"/>
    <col min="10" max="10" width="9.140625" style="1" customWidth="1"/>
    <col min="11" max="11" width="27.28515625" style="1" customWidth="1"/>
    <col min="12" max="12" width="18.85546875" style="1" customWidth="1"/>
    <col min="13" max="13" width="47.7109375" style="1" customWidth="1"/>
    <col min="14" max="14" width="9.140625" style="1" customWidth="1"/>
    <col min="15" max="15" width="27.28515625" style="1" customWidth="1"/>
    <col min="16" max="16" width="18.85546875" style="1" customWidth="1"/>
    <col min="17" max="17" width="47.7109375" style="1" customWidth="1"/>
    <col min="18" max="18" width="9.140625" style="1" customWidth="1"/>
    <col min="19" max="19" width="27.28515625" style="1" customWidth="1"/>
    <col min="20" max="20" width="18.85546875" style="1" customWidth="1"/>
    <col min="21" max="21" width="47.7109375" style="1" customWidth="1"/>
    <col min="22" max="23" width="9.140625" style="1" customWidth="1"/>
    <col min="24" max="16384" width="9.140625" style="1" hidden="1"/>
  </cols>
  <sheetData>
    <row r="1" spans="1:23" s="2" customFormat="1" ht="5.0999999999999996" customHeight="1" x14ac:dyDescent="0.2">
      <c r="A1" s="50"/>
      <c r="B1" s="50"/>
      <c r="C1" s="50"/>
      <c r="D1" s="50"/>
      <c r="E1" s="50"/>
      <c r="F1" s="50"/>
      <c r="G1" s="51"/>
      <c r="H1" s="51"/>
      <c r="I1" s="51"/>
      <c r="J1" s="51"/>
      <c r="K1" s="51"/>
      <c r="L1" s="51"/>
      <c r="M1" s="51"/>
      <c r="N1" s="51"/>
      <c r="O1" s="51"/>
      <c r="P1" s="51"/>
      <c r="Q1" s="51"/>
      <c r="R1" s="51"/>
      <c r="S1" s="51"/>
      <c r="T1" s="51"/>
      <c r="U1" s="51"/>
      <c r="V1" s="51"/>
      <c r="W1" s="51"/>
    </row>
    <row r="2" spans="1:23" s="2" customFormat="1" ht="20.25" x14ac:dyDescent="0.3">
      <c r="A2" s="50"/>
      <c r="B2" s="52" t="s">
        <v>12</v>
      </c>
      <c r="C2" s="50"/>
      <c r="D2" s="50"/>
      <c r="E2" s="50"/>
      <c r="F2" s="50"/>
      <c r="G2" s="51"/>
      <c r="H2" s="51"/>
      <c r="I2" s="51"/>
      <c r="J2" s="51"/>
      <c r="K2" s="50"/>
      <c r="L2" s="51"/>
      <c r="M2" s="51"/>
      <c r="N2" s="51"/>
      <c r="O2" s="51"/>
      <c r="P2" s="51"/>
      <c r="Q2" s="51"/>
      <c r="R2" s="51"/>
      <c r="S2" s="51"/>
      <c r="T2" s="51"/>
      <c r="U2" s="51"/>
      <c r="V2" s="51"/>
      <c r="W2" s="51"/>
    </row>
    <row r="3" spans="1:23" s="2" customFormat="1" ht="9.75" customHeight="1" x14ac:dyDescent="0.3">
      <c r="A3" s="50"/>
      <c r="B3" s="52"/>
      <c r="C3" s="50"/>
      <c r="D3" s="50"/>
      <c r="E3" s="50"/>
      <c r="F3" s="50"/>
      <c r="G3" s="51"/>
      <c r="H3" s="51"/>
      <c r="I3" s="51"/>
      <c r="J3" s="51"/>
      <c r="K3" s="51"/>
      <c r="L3" s="51"/>
      <c r="M3" s="51"/>
      <c r="N3" s="51"/>
      <c r="O3" s="51"/>
      <c r="P3" s="51"/>
      <c r="Q3" s="51"/>
      <c r="R3" s="51"/>
      <c r="S3" s="51"/>
      <c r="T3" s="51"/>
      <c r="U3" s="51"/>
      <c r="V3" s="51"/>
      <c r="W3" s="51"/>
    </row>
    <row r="4" spans="1:23" s="2" customFormat="1" ht="20.25" x14ac:dyDescent="0.3">
      <c r="A4" s="50"/>
      <c r="B4" s="52" t="s">
        <v>61</v>
      </c>
      <c r="C4" s="50"/>
      <c r="D4" s="50"/>
      <c r="E4" s="50"/>
      <c r="F4" s="50"/>
      <c r="G4" s="51"/>
      <c r="H4" s="51"/>
      <c r="I4" s="51"/>
      <c r="J4" s="51"/>
      <c r="K4" s="51"/>
      <c r="L4" s="51"/>
      <c r="M4" s="51"/>
      <c r="N4" s="51"/>
      <c r="O4" s="51"/>
      <c r="P4" s="51"/>
      <c r="Q4" s="51"/>
      <c r="R4" s="51"/>
      <c r="S4" s="52" t="s">
        <v>24</v>
      </c>
      <c r="T4" s="51"/>
      <c r="U4" s="51"/>
      <c r="V4" s="51"/>
      <c r="W4" s="51"/>
    </row>
    <row r="5" spans="1:23" s="2" customFormat="1" ht="9.75" customHeight="1" x14ac:dyDescent="0.3">
      <c r="A5" s="50"/>
      <c r="B5" s="52"/>
      <c r="C5" s="50"/>
      <c r="D5" s="50"/>
      <c r="E5" s="50"/>
      <c r="F5" s="50"/>
      <c r="G5" s="51"/>
      <c r="H5" s="51"/>
      <c r="I5" s="51"/>
      <c r="J5" s="51"/>
      <c r="K5" s="51"/>
      <c r="L5" s="51"/>
      <c r="M5" s="51"/>
      <c r="N5" s="51"/>
      <c r="O5" s="51"/>
      <c r="P5" s="51"/>
      <c r="Q5" s="51"/>
      <c r="R5" s="51"/>
      <c r="S5" s="51"/>
      <c r="T5" s="51"/>
      <c r="U5" s="51"/>
      <c r="V5" s="51"/>
      <c r="W5" s="51"/>
    </row>
    <row r="6" spans="1:23" s="2" customFormat="1" x14ac:dyDescent="0.2">
      <c r="A6" s="50"/>
      <c r="B6" s="50" t="s">
        <v>13</v>
      </c>
      <c r="C6" s="50"/>
      <c r="D6" s="50"/>
      <c r="E6" s="50"/>
      <c r="F6" s="50"/>
      <c r="G6" s="51"/>
      <c r="H6" s="51"/>
      <c r="I6" s="51"/>
      <c r="J6" s="51"/>
      <c r="K6" s="51"/>
      <c r="L6" s="51"/>
      <c r="M6" s="51"/>
      <c r="N6" s="51"/>
      <c r="O6" s="51"/>
      <c r="P6" s="51"/>
      <c r="Q6" s="51"/>
      <c r="R6" s="51"/>
      <c r="S6" s="55" t="s">
        <v>0</v>
      </c>
      <c r="T6" s="56" t="s">
        <v>25</v>
      </c>
      <c r="U6" s="57" t="s">
        <v>26</v>
      </c>
      <c r="V6" s="51"/>
      <c r="W6" s="51"/>
    </row>
    <row r="7" spans="1:23" s="2" customFormat="1" ht="12.75" x14ac:dyDescent="0.2">
      <c r="A7" s="50"/>
      <c r="B7" s="50"/>
      <c r="C7" s="50"/>
      <c r="D7" s="50"/>
      <c r="E7" s="50"/>
      <c r="F7" s="50"/>
      <c r="G7" s="51"/>
      <c r="H7" s="51"/>
      <c r="I7" s="51"/>
      <c r="J7" s="51"/>
      <c r="K7" s="51"/>
      <c r="L7" s="51"/>
      <c r="M7" s="51"/>
      <c r="N7" s="51"/>
      <c r="O7" s="51"/>
      <c r="P7" s="51"/>
      <c r="Q7" s="51"/>
      <c r="R7" s="51"/>
      <c r="S7" s="51"/>
      <c r="T7" s="51"/>
      <c r="U7" s="51"/>
      <c r="V7" s="51"/>
      <c r="W7" s="51"/>
    </row>
    <row r="8" spans="1:23" x14ac:dyDescent="0.2"/>
    <row r="9" spans="1:23" ht="15" x14ac:dyDescent="0.25">
      <c r="B9" s="53" t="s">
        <v>15</v>
      </c>
      <c r="C9" s="53"/>
      <c r="E9" s="53" t="s">
        <v>31</v>
      </c>
      <c r="G9" s="53" t="s">
        <v>19</v>
      </c>
      <c r="H9" s="53"/>
      <c r="I9" s="54" t="s">
        <v>20</v>
      </c>
      <c r="K9" s="53" t="s">
        <v>21</v>
      </c>
      <c r="L9" s="53"/>
      <c r="M9" s="54" t="s">
        <v>20</v>
      </c>
      <c r="O9" s="53" t="s">
        <v>22</v>
      </c>
      <c r="P9" s="53"/>
      <c r="Q9" s="54" t="s">
        <v>20</v>
      </c>
      <c r="S9" s="53" t="s">
        <v>23</v>
      </c>
      <c r="T9" s="53"/>
      <c r="U9" s="54" t="s">
        <v>20</v>
      </c>
    </row>
    <row r="10" spans="1:23" x14ac:dyDescent="0.2"/>
    <row r="11" spans="1:23" ht="15" x14ac:dyDescent="0.25">
      <c r="B11" s="58" t="s">
        <v>16</v>
      </c>
      <c r="C11" s="59"/>
      <c r="E11" s="64"/>
      <c r="G11" s="67" t="s">
        <v>1</v>
      </c>
      <c r="H11" s="68"/>
      <c r="I11" s="69">
        <f>+IFERROR(SUM(I12:I13),"")</f>
        <v>57.00575880758808</v>
      </c>
      <c r="K11" s="67" t="s">
        <v>1</v>
      </c>
      <c r="L11" s="68"/>
      <c r="M11" s="69">
        <f>+IFERROR(SUM(M12:M13),"")</f>
        <v>59.533536585365859</v>
      </c>
      <c r="O11" s="67" t="s">
        <v>1</v>
      </c>
      <c r="P11" s="68"/>
      <c r="Q11" s="69">
        <f>+IFERROR(SUM(Q12:Q13),"")</f>
        <v>55.533536585365852</v>
      </c>
      <c r="S11" s="67" t="s">
        <v>1</v>
      </c>
      <c r="T11" s="68"/>
      <c r="U11" s="69">
        <f>+IFERROR(SUM(U12:U13),"")</f>
        <v>55.950203252032523</v>
      </c>
    </row>
    <row r="12" spans="1:23" ht="15" x14ac:dyDescent="0.25">
      <c r="B12" s="60"/>
      <c r="C12" s="61" t="s">
        <v>17</v>
      </c>
      <c r="E12" s="65">
        <f>SUM(E17,E23,E28,E34,E39,E46,E51)</f>
        <v>100</v>
      </c>
      <c r="G12" s="70" t="s">
        <v>17</v>
      </c>
      <c r="H12" s="71"/>
      <c r="I12" s="72">
        <f>IFERROR(SUM(H19:H21,H25:H26,H30:H32,H36:H37,H41:H42),"")</f>
        <v>32.555555555555557</v>
      </c>
      <c r="K12" s="70" t="s">
        <v>17</v>
      </c>
      <c r="L12" s="71"/>
      <c r="M12" s="72">
        <f>IFERROR(SUM(L19:L21,L25:L26,L30:L32,L36:L37,L41:L42),"")</f>
        <v>35.083333333333336</v>
      </c>
      <c r="O12" s="70" t="s">
        <v>17</v>
      </c>
      <c r="P12" s="71"/>
      <c r="Q12" s="72">
        <f>IFERROR(SUM(P19:P21,P25:P26,P30:P32,P36:P37,P41:P42),"")</f>
        <v>31.25</v>
      </c>
      <c r="S12" s="70" t="s">
        <v>17</v>
      </c>
      <c r="T12" s="71"/>
      <c r="U12" s="72">
        <f>IFERROR(SUM(T19:T21,T25:T26,T30:T32,T36:T37,T41:T42),"")</f>
        <v>31.333333333333336</v>
      </c>
    </row>
    <row r="13" spans="1:23" ht="15" x14ac:dyDescent="0.25">
      <c r="B13" s="62"/>
      <c r="C13" s="63" t="s">
        <v>18</v>
      </c>
      <c r="E13" s="66"/>
      <c r="G13" s="73" t="s">
        <v>18</v>
      </c>
      <c r="H13" s="74"/>
      <c r="I13" s="75">
        <f>IFERROR(SUM(H48:H49,H53:H58),"")</f>
        <v>24.450203252032519</v>
      </c>
      <c r="K13" s="73" t="s">
        <v>18</v>
      </c>
      <c r="L13" s="74"/>
      <c r="M13" s="75">
        <f>IFERROR(SUM(H48:H49,L53:L58),"")</f>
        <v>24.450203252032523</v>
      </c>
      <c r="O13" s="73" t="s">
        <v>18</v>
      </c>
      <c r="P13" s="74"/>
      <c r="Q13" s="75">
        <f>IFERROR(SUM(H48:H49,P53:P58),"")</f>
        <v>24.283536585365855</v>
      </c>
      <c r="S13" s="73" t="s">
        <v>18</v>
      </c>
      <c r="T13" s="74"/>
      <c r="U13" s="75">
        <f>IFERROR(SUM(H48:H49,T53:T58),"")</f>
        <v>24.616869918699187</v>
      </c>
    </row>
    <row r="14" spans="1:23" x14ac:dyDescent="0.2"/>
    <row r="15" spans="1:23" ht="15" x14ac:dyDescent="0.25">
      <c r="B15" s="25" t="s">
        <v>2</v>
      </c>
      <c r="C15" s="29" t="s">
        <v>17</v>
      </c>
      <c r="E15" s="30">
        <f>SUM(E17,E23,E28,E34,E39)</f>
        <v>60</v>
      </c>
      <c r="G15" s="27"/>
      <c r="H15" s="28"/>
      <c r="I15" s="26"/>
      <c r="K15" s="27"/>
      <c r="L15" s="28"/>
      <c r="M15" s="26"/>
      <c r="O15" s="27"/>
      <c r="P15" s="28"/>
      <c r="Q15" s="26"/>
      <c r="S15" s="27"/>
      <c r="T15" s="28"/>
      <c r="U15" s="26"/>
    </row>
    <row r="16" spans="1:23" x14ac:dyDescent="0.2"/>
    <row r="17" spans="2:21" ht="15" x14ac:dyDescent="0.25">
      <c r="B17" s="7" t="s">
        <v>3</v>
      </c>
      <c r="C17" s="8" t="s">
        <v>27</v>
      </c>
      <c r="E17" s="43">
        <f>'Aggregated evaluation'!E17</f>
        <v>10</v>
      </c>
      <c r="G17" s="14" t="s">
        <v>84</v>
      </c>
      <c r="H17" s="24" t="s">
        <v>33</v>
      </c>
      <c r="I17" s="23" t="s">
        <v>32</v>
      </c>
      <c r="K17" s="14" t="s">
        <v>85</v>
      </c>
      <c r="L17" s="24" t="s">
        <v>33</v>
      </c>
      <c r="M17" s="23" t="s">
        <v>32</v>
      </c>
      <c r="O17" s="14" t="s">
        <v>85</v>
      </c>
      <c r="P17" s="24" t="s">
        <v>33</v>
      </c>
      <c r="Q17" s="23" t="s">
        <v>32</v>
      </c>
      <c r="S17" s="14" t="s">
        <v>85</v>
      </c>
      <c r="T17" s="24" t="s">
        <v>33</v>
      </c>
      <c r="U17" s="23" t="s">
        <v>32</v>
      </c>
    </row>
    <row r="18" spans="2:21" ht="8.25" customHeight="1" x14ac:dyDescent="0.25">
      <c r="B18" s="9"/>
      <c r="C18" s="10"/>
      <c r="E18" s="15"/>
      <c r="G18" s="11"/>
      <c r="H18" s="12"/>
      <c r="I18" s="13"/>
      <c r="K18" s="11"/>
      <c r="L18" s="12"/>
      <c r="M18" s="13"/>
      <c r="O18" s="11"/>
      <c r="P18" s="12"/>
      <c r="Q18" s="13"/>
      <c r="S18" s="11"/>
      <c r="T18" s="12"/>
      <c r="U18" s="13"/>
    </row>
    <row r="19" spans="2:21" ht="57" customHeight="1" x14ac:dyDescent="0.2">
      <c r="B19" s="5">
        <v>1</v>
      </c>
      <c r="C19" s="3" t="s">
        <v>28</v>
      </c>
      <c r="E19" s="33">
        <f>'Aggregated evaluation'!E19</f>
        <v>3.3333333333333335</v>
      </c>
      <c r="G19" s="16">
        <f>IFERROR(AVERAGE(K19,O19,S19),"")</f>
        <v>4.666666666666667</v>
      </c>
      <c r="H19" s="17">
        <f>IFERROR(AVERAGE(L19,P19,T19),"")</f>
        <v>1.5555555555555556</v>
      </c>
      <c r="I19" s="36" t="s">
        <v>11</v>
      </c>
      <c r="K19" s="44">
        <v>4</v>
      </c>
      <c r="L19" s="17">
        <f>IF(AND(K19&gt;=1, K19&lt;=10), K19*$E$17/(10*COUNT($E$19:$E$21)), "")</f>
        <v>1.3333333333333333</v>
      </c>
      <c r="M19" s="36" t="s">
        <v>11</v>
      </c>
      <c r="O19" s="44">
        <v>7</v>
      </c>
      <c r="P19" s="17">
        <f>IF(AND(O19&gt;=1, O19&lt;=10), O19*$E$17/(10*COUNT($E$19:$E$21)), "")</f>
        <v>2.3333333333333335</v>
      </c>
      <c r="Q19" s="36" t="s">
        <v>11</v>
      </c>
      <c r="S19" s="44">
        <v>3</v>
      </c>
      <c r="T19" s="17">
        <f>IF(AND(S19&gt;=1, S19&lt;=10), S19*$E$17/(10*COUNT($E$19:$E$21)), "")</f>
        <v>1</v>
      </c>
      <c r="U19" s="36" t="s">
        <v>11</v>
      </c>
    </row>
    <row r="20" spans="2:21" ht="57" customHeight="1" x14ac:dyDescent="0.2">
      <c r="B20" s="5">
        <v>2</v>
      </c>
      <c r="C20" s="3" t="s">
        <v>29</v>
      </c>
      <c r="E20" s="33">
        <f>'Aggregated evaluation'!E20</f>
        <v>3.3333333333333335</v>
      </c>
      <c r="G20" s="16">
        <f t="shared" ref="G20:G21" si="0">IFERROR(AVERAGE(K20,O20,S20),"")</f>
        <v>6</v>
      </c>
      <c r="H20" s="17">
        <f>IFERROR(AVERAGE(L20,P20,T20),"")</f>
        <v>2</v>
      </c>
      <c r="I20" s="36" t="s">
        <v>11</v>
      </c>
      <c r="K20" s="44">
        <v>7</v>
      </c>
      <c r="L20" s="17">
        <f t="shared" ref="L20:L21" si="1">IF(AND(K20&gt;=1, K20&lt;=10), K20*$E$17/(10*COUNT($E$19:$E$21)), "")</f>
        <v>2.3333333333333335</v>
      </c>
      <c r="M20" s="36" t="s">
        <v>11</v>
      </c>
      <c r="O20" s="44">
        <v>4</v>
      </c>
      <c r="P20" s="17">
        <f t="shared" ref="P20:P21" si="2">IF(AND(O20&gt;=1, O20&lt;=10), O20*$E$17/(10*COUNT($E$19:$E$21)), "")</f>
        <v>1.3333333333333333</v>
      </c>
      <c r="Q20" s="36" t="s">
        <v>11</v>
      </c>
      <c r="S20" s="44">
        <v>7</v>
      </c>
      <c r="T20" s="17">
        <f t="shared" ref="T20:T21" si="3">IF(AND(S20&gt;=1, S20&lt;=10), S20*$E$17/(10*COUNT($E$19:$E$21)), "")</f>
        <v>2.3333333333333335</v>
      </c>
      <c r="U20" s="36" t="s">
        <v>11</v>
      </c>
    </row>
    <row r="21" spans="2:21" ht="57" customHeight="1" x14ac:dyDescent="0.2">
      <c r="B21" s="6">
        <v>3</v>
      </c>
      <c r="C21" s="4" t="s">
        <v>30</v>
      </c>
      <c r="E21" s="34">
        <f>'Aggregated evaluation'!E21</f>
        <v>3.3333333333333335</v>
      </c>
      <c r="G21" s="18">
        <f t="shared" si="0"/>
        <v>5</v>
      </c>
      <c r="H21" s="19">
        <f>IFERROR(AVERAGE(L21,P21,T21),"")</f>
        <v>1.6666666666666667</v>
      </c>
      <c r="I21" s="37" t="s">
        <v>11</v>
      </c>
      <c r="K21" s="45">
        <v>5</v>
      </c>
      <c r="L21" s="19">
        <f t="shared" si="1"/>
        <v>1.6666666666666667</v>
      </c>
      <c r="M21" s="37" t="s">
        <v>11</v>
      </c>
      <c r="O21" s="45">
        <v>4</v>
      </c>
      <c r="P21" s="19">
        <f t="shared" si="2"/>
        <v>1.3333333333333333</v>
      </c>
      <c r="Q21" s="37" t="s">
        <v>11</v>
      </c>
      <c r="S21" s="45">
        <v>6</v>
      </c>
      <c r="T21" s="19">
        <f t="shared" si="3"/>
        <v>2</v>
      </c>
      <c r="U21" s="37" t="s">
        <v>11</v>
      </c>
    </row>
    <row r="22" spans="2:21" x14ac:dyDescent="0.2">
      <c r="G22" s="20"/>
      <c r="H22" s="20"/>
    </row>
    <row r="23" spans="2:21" ht="15" x14ac:dyDescent="0.25">
      <c r="B23" s="7" t="s">
        <v>4</v>
      </c>
      <c r="C23" s="8" t="s">
        <v>34</v>
      </c>
      <c r="E23" s="43">
        <f>'Aggregated evaluation'!E23</f>
        <v>15</v>
      </c>
      <c r="G23" s="14" t="s">
        <v>84</v>
      </c>
      <c r="H23" s="24" t="s">
        <v>33</v>
      </c>
      <c r="I23" s="23" t="s">
        <v>32</v>
      </c>
      <c r="K23" s="14" t="s">
        <v>85</v>
      </c>
      <c r="L23" s="24" t="s">
        <v>33</v>
      </c>
      <c r="M23" s="23" t="s">
        <v>32</v>
      </c>
      <c r="O23" s="14" t="s">
        <v>85</v>
      </c>
      <c r="P23" s="24" t="s">
        <v>33</v>
      </c>
      <c r="Q23" s="23" t="s">
        <v>32</v>
      </c>
      <c r="S23" s="14" t="s">
        <v>85</v>
      </c>
      <c r="T23" s="24" t="s">
        <v>33</v>
      </c>
      <c r="U23" s="23" t="s">
        <v>32</v>
      </c>
    </row>
    <row r="24" spans="2:21" ht="8.25" customHeight="1" x14ac:dyDescent="0.25">
      <c r="B24" s="9"/>
      <c r="C24" s="10"/>
      <c r="E24" s="15"/>
      <c r="G24" s="11"/>
      <c r="H24" s="12"/>
      <c r="I24" s="13"/>
      <c r="K24" s="11"/>
      <c r="L24" s="12"/>
      <c r="M24" s="13"/>
      <c r="O24" s="11"/>
      <c r="P24" s="12"/>
      <c r="Q24" s="13"/>
      <c r="S24" s="11"/>
      <c r="T24" s="12"/>
      <c r="U24" s="13"/>
    </row>
    <row r="25" spans="2:21" ht="57" customHeight="1" x14ac:dyDescent="0.2">
      <c r="B25" s="5">
        <v>4</v>
      </c>
      <c r="C25" s="3" t="s">
        <v>35</v>
      </c>
      <c r="E25" s="33">
        <f>'Aggregated evaluation'!E25</f>
        <v>7.5</v>
      </c>
      <c r="G25" s="16">
        <f>IFERROR(AVERAGE(K25,O25,S25),"")</f>
        <v>5.333333333333333</v>
      </c>
      <c r="H25" s="17">
        <f>IFERROR(AVERAGE(L25,P25,T25),"")</f>
        <v>4</v>
      </c>
      <c r="I25" s="36" t="s">
        <v>11</v>
      </c>
      <c r="K25" s="44">
        <v>7</v>
      </c>
      <c r="L25" s="17">
        <f>IF(AND(K25&gt;=1, K25&lt;=10), K25*$E$23/(10*COUNT($E$25:$E$26)), "")</f>
        <v>5.25</v>
      </c>
      <c r="M25" s="36" t="s">
        <v>11</v>
      </c>
      <c r="O25" s="44">
        <v>5</v>
      </c>
      <c r="P25" s="17">
        <f>IF(AND(O25&gt;=1, O25&lt;=10), O25*$E$23/(10*COUNT($E$25:$E$26)), "")</f>
        <v>3.75</v>
      </c>
      <c r="Q25" s="36" t="s">
        <v>11</v>
      </c>
      <c r="S25" s="44">
        <v>4</v>
      </c>
      <c r="T25" s="17">
        <f>IF(AND(S25&gt;=1, S25&lt;=10), S25*$E$23/(10*COUNT($E$25:$E$26)), "")</f>
        <v>3</v>
      </c>
      <c r="U25" s="36" t="s">
        <v>11</v>
      </c>
    </row>
    <row r="26" spans="2:21" ht="57" customHeight="1" x14ac:dyDescent="0.2">
      <c r="B26" s="6">
        <v>5</v>
      </c>
      <c r="C26" s="4" t="s">
        <v>36</v>
      </c>
      <c r="E26" s="34">
        <f>'Aggregated evaluation'!E26</f>
        <v>7.5</v>
      </c>
      <c r="G26" s="18">
        <f t="shared" ref="G26" si="4">IFERROR(AVERAGE(K26,O26,S26),"")</f>
        <v>6</v>
      </c>
      <c r="H26" s="19">
        <f>IFERROR(AVERAGE(L26,P26,T26),"")</f>
        <v>4.5</v>
      </c>
      <c r="I26" s="37" t="s">
        <v>11</v>
      </c>
      <c r="K26" s="45">
        <v>6</v>
      </c>
      <c r="L26" s="19">
        <f>IF(AND(K26&gt;=1, K26&lt;=10), K26*$E$23/(10*COUNT($E$25:$E$26)), "")</f>
        <v>4.5</v>
      </c>
      <c r="M26" s="37" t="s">
        <v>11</v>
      </c>
      <c r="O26" s="45">
        <v>6</v>
      </c>
      <c r="P26" s="19">
        <f>IF(AND(O26&gt;=1, O26&lt;=10), O26*$E$23/(10*COUNT($E$25:$E$26)), "")</f>
        <v>4.5</v>
      </c>
      <c r="Q26" s="37" t="s">
        <v>11</v>
      </c>
      <c r="S26" s="45">
        <v>6</v>
      </c>
      <c r="T26" s="19">
        <f>IF(AND(S26&gt;=1, S26&lt;=10), S26*$E$23/(10*COUNT($E$25:$E$26)), "")</f>
        <v>4.5</v>
      </c>
      <c r="U26" s="37" t="s">
        <v>11</v>
      </c>
    </row>
    <row r="27" spans="2:21" x14ac:dyDescent="0.2">
      <c r="G27" s="20"/>
      <c r="H27" s="20"/>
    </row>
    <row r="28" spans="2:21" ht="15" x14ac:dyDescent="0.25">
      <c r="B28" s="7" t="s">
        <v>5</v>
      </c>
      <c r="C28" s="8" t="s">
        <v>37</v>
      </c>
      <c r="E28" s="43">
        <f>'Aggregated evaluation'!E28</f>
        <v>15</v>
      </c>
      <c r="G28" s="14" t="s">
        <v>84</v>
      </c>
      <c r="H28" s="24" t="s">
        <v>33</v>
      </c>
      <c r="I28" s="23" t="s">
        <v>32</v>
      </c>
      <c r="K28" s="14" t="s">
        <v>85</v>
      </c>
      <c r="L28" s="24" t="s">
        <v>33</v>
      </c>
      <c r="M28" s="23" t="s">
        <v>32</v>
      </c>
      <c r="O28" s="14" t="s">
        <v>85</v>
      </c>
      <c r="P28" s="24" t="s">
        <v>33</v>
      </c>
      <c r="Q28" s="23" t="s">
        <v>32</v>
      </c>
      <c r="S28" s="14" t="s">
        <v>85</v>
      </c>
      <c r="T28" s="24" t="s">
        <v>33</v>
      </c>
      <c r="U28" s="23" t="s">
        <v>32</v>
      </c>
    </row>
    <row r="29" spans="2:21" ht="8.25" customHeight="1" x14ac:dyDescent="0.25">
      <c r="B29" s="9"/>
      <c r="C29" s="10"/>
      <c r="E29" s="15"/>
      <c r="G29" s="11"/>
      <c r="H29" s="12"/>
      <c r="I29" s="13"/>
      <c r="K29" s="11"/>
      <c r="L29" s="12"/>
      <c r="M29" s="13"/>
      <c r="O29" s="11"/>
      <c r="P29" s="12"/>
      <c r="Q29" s="13"/>
      <c r="S29" s="11"/>
      <c r="T29" s="12"/>
      <c r="U29" s="13"/>
    </row>
    <row r="30" spans="2:21" ht="57" customHeight="1" x14ac:dyDescent="0.2">
      <c r="B30" s="5">
        <v>6</v>
      </c>
      <c r="C30" s="3" t="s">
        <v>38</v>
      </c>
      <c r="E30" s="33">
        <f>'Aggregated evaluation'!E30</f>
        <v>5</v>
      </c>
      <c r="G30" s="16">
        <f>IFERROR(AVERAGE(K30,O30,S30),"")</f>
        <v>5.333333333333333</v>
      </c>
      <c r="H30" s="17">
        <f>IFERROR(AVERAGE(L30,P30,T30),"")</f>
        <v>2.6666666666666665</v>
      </c>
      <c r="I30" s="36" t="s">
        <v>11</v>
      </c>
      <c r="K30" s="44">
        <v>5</v>
      </c>
      <c r="L30" s="17">
        <f>IF(AND(K30&gt;=1, K30&lt;=10), K30*$E$28/(10*COUNT($E$30:$E$32)), "")</f>
        <v>2.5</v>
      </c>
      <c r="M30" s="36" t="s">
        <v>11</v>
      </c>
      <c r="O30" s="44">
        <v>6</v>
      </c>
      <c r="P30" s="17">
        <f>IF(AND(O30&gt;=1, O30&lt;=10), O30*$E$28/(10*COUNT($E$30:$E$32)), "")</f>
        <v>3</v>
      </c>
      <c r="Q30" s="36" t="s">
        <v>11</v>
      </c>
      <c r="S30" s="44">
        <v>5</v>
      </c>
      <c r="T30" s="17">
        <f>IF(AND(S30&gt;=1, S30&lt;=10), S30*$E$28/(10*COUNT($E$30:$E$32)), "")</f>
        <v>2.5</v>
      </c>
      <c r="U30" s="36" t="s">
        <v>11</v>
      </c>
    </row>
    <row r="31" spans="2:21" ht="57" customHeight="1" x14ac:dyDescent="0.2">
      <c r="B31" s="5">
        <v>7</v>
      </c>
      <c r="C31" s="3" t="s">
        <v>39</v>
      </c>
      <c r="E31" s="33">
        <f>'Aggregated evaluation'!E31</f>
        <v>5</v>
      </c>
      <c r="G31" s="16">
        <f>IFERROR(AVERAGE(K31,O31,S31),"")</f>
        <v>5.666666666666667</v>
      </c>
      <c r="H31" s="17">
        <f t="shared" ref="H31:H32" si="5">IFERROR(AVERAGE(L31,P31,T31),"")</f>
        <v>2.8333333333333335</v>
      </c>
      <c r="I31" s="36" t="s">
        <v>11</v>
      </c>
      <c r="K31" s="44">
        <v>4</v>
      </c>
      <c r="L31" s="17">
        <f>IF(AND(K31&gt;=1, K31&lt;=10), K31*$E$28/(10*COUNT($E$30:$E$32)), "")</f>
        <v>2</v>
      </c>
      <c r="M31" s="36" t="s">
        <v>11</v>
      </c>
      <c r="O31" s="44">
        <v>6</v>
      </c>
      <c r="P31" s="17">
        <f>IF(AND(O31&gt;=1, O31&lt;=10), O31*$E$28/(10*COUNT($E$30:$E$32)), "")</f>
        <v>3</v>
      </c>
      <c r="Q31" s="36" t="s">
        <v>11</v>
      </c>
      <c r="S31" s="44">
        <v>7</v>
      </c>
      <c r="T31" s="17">
        <f>IF(AND(S31&gt;=1, S31&lt;=10), S31*$E$28/(10*COUNT($E$30:$E$32)), "")</f>
        <v>3.5</v>
      </c>
      <c r="U31" s="36" t="s">
        <v>11</v>
      </c>
    </row>
    <row r="32" spans="2:21" ht="57" customHeight="1" x14ac:dyDescent="0.2">
      <c r="B32" s="6">
        <v>8</v>
      </c>
      <c r="C32" s="4" t="s">
        <v>40</v>
      </c>
      <c r="E32" s="34">
        <f>'Aggregated evaluation'!E32</f>
        <v>5</v>
      </c>
      <c r="G32" s="18">
        <f t="shared" ref="G32" si="6">IFERROR(AVERAGE(K32,O32,S32),"")</f>
        <v>4.666666666666667</v>
      </c>
      <c r="H32" s="19">
        <f t="shared" si="5"/>
        <v>2.3333333333333335</v>
      </c>
      <c r="I32" s="37" t="s">
        <v>11</v>
      </c>
      <c r="K32" s="45">
        <v>6</v>
      </c>
      <c r="L32" s="19">
        <f>IF(AND(K32&gt;=1, K32&lt;=10), K32*$E$28/(10*COUNT($E$30:$E$32)), "")</f>
        <v>3</v>
      </c>
      <c r="M32" s="37" t="s">
        <v>11</v>
      </c>
      <c r="O32" s="45">
        <v>4</v>
      </c>
      <c r="P32" s="19">
        <f>IF(AND(O32&gt;=1, O32&lt;=10), O32*$E$28/(10*COUNT($E$30:$E$32)), "")</f>
        <v>2</v>
      </c>
      <c r="Q32" s="37" t="s">
        <v>11</v>
      </c>
      <c r="S32" s="45">
        <v>4</v>
      </c>
      <c r="T32" s="19">
        <f>IF(AND(S32&gt;=1, S32&lt;=10), S32*$E$28/(10*COUNT($E$30:$E$32)), "")</f>
        <v>2</v>
      </c>
      <c r="U32" s="37" t="s">
        <v>11</v>
      </c>
    </row>
    <row r="33" spans="2:21" x14ac:dyDescent="0.2">
      <c r="G33" s="20"/>
      <c r="H33" s="20"/>
    </row>
    <row r="34" spans="2:21" ht="15" x14ac:dyDescent="0.25">
      <c r="B34" s="7" t="s">
        <v>6</v>
      </c>
      <c r="C34" s="8" t="s">
        <v>41</v>
      </c>
      <c r="E34" s="43">
        <f>'Aggregated evaluation'!E34</f>
        <v>10</v>
      </c>
      <c r="G34" s="14" t="s">
        <v>84</v>
      </c>
      <c r="H34" s="24" t="s">
        <v>33</v>
      </c>
      <c r="I34" s="23" t="s">
        <v>32</v>
      </c>
      <c r="K34" s="14" t="s">
        <v>85</v>
      </c>
      <c r="L34" s="24" t="s">
        <v>33</v>
      </c>
      <c r="M34" s="23" t="s">
        <v>32</v>
      </c>
      <c r="O34" s="14" t="s">
        <v>85</v>
      </c>
      <c r="P34" s="24" t="s">
        <v>33</v>
      </c>
      <c r="Q34" s="23" t="s">
        <v>32</v>
      </c>
      <c r="S34" s="14" t="s">
        <v>85</v>
      </c>
      <c r="T34" s="24" t="s">
        <v>33</v>
      </c>
      <c r="U34" s="23" t="s">
        <v>32</v>
      </c>
    </row>
    <row r="35" spans="2:21" ht="8.25" customHeight="1" x14ac:dyDescent="0.25">
      <c r="B35" s="9"/>
      <c r="C35" s="10"/>
      <c r="E35" s="15"/>
      <c r="G35" s="11"/>
      <c r="H35" s="12"/>
      <c r="I35" s="13"/>
      <c r="K35" s="11"/>
      <c r="L35" s="12"/>
      <c r="M35" s="13"/>
      <c r="O35" s="11"/>
      <c r="P35" s="12"/>
      <c r="Q35" s="13"/>
      <c r="S35" s="11"/>
      <c r="T35" s="12"/>
      <c r="U35" s="13"/>
    </row>
    <row r="36" spans="2:21" ht="57" customHeight="1" x14ac:dyDescent="0.2">
      <c r="B36" s="5">
        <v>9</v>
      </c>
      <c r="C36" s="3" t="s">
        <v>42</v>
      </c>
      <c r="E36" s="33">
        <f>'Aggregated evaluation'!E36</f>
        <v>5</v>
      </c>
      <c r="G36" s="16">
        <f>IFERROR(AVERAGE(K36,O36,S36),"")</f>
        <v>4.333333333333333</v>
      </c>
      <c r="H36" s="17">
        <f>IFERROR(AVERAGE(L36,P36,T36),"")</f>
        <v>2.1666666666666665</v>
      </c>
      <c r="I36" s="36" t="s">
        <v>11</v>
      </c>
      <c r="K36" s="44">
        <v>6</v>
      </c>
      <c r="L36" s="17">
        <f>IF(AND(K36&gt;=1, K36&lt;=10), K36*$E$34/(10*COUNT($E$36:$E$37)), "")</f>
        <v>3</v>
      </c>
      <c r="M36" s="36" t="s">
        <v>11</v>
      </c>
      <c r="O36" s="44">
        <v>4</v>
      </c>
      <c r="P36" s="17">
        <f>IF(AND(O36&gt;=1, O36&lt;=10), O36*$E$34/(10*COUNT($E$36:$E$37)), "")</f>
        <v>2</v>
      </c>
      <c r="Q36" s="36" t="s">
        <v>11</v>
      </c>
      <c r="S36" s="44">
        <v>3</v>
      </c>
      <c r="T36" s="17">
        <f>IF(AND(S36&gt;=1, S36&lt;=10), S36*$E$34/(10*COUNT($E$36:$E$37)), "")</f>
        <v>1.5</v>
      </c>
      <c r="U36" s="36" t="s">
        <v>11</v>
      </c>
    </row>
    <row r="37" spans="2:21" ht="57" customHeight="1" x14ac:dyDescent="0.2">
      <c r="B37" s="6">
        <v>10</v>
      </c>
      <c r="C37" s="4" t="s">
        <v>43</v>
      </c>
      <c r="E37" s="34">
        <f>'Aggregated evaluation'!E37</f>
        <v>5</v>
      </c>
      <c r="G37" s="18">
        <f>IFERROR(AVERAGE(K37,O37,S37),"")</f>
        <v>5.666666666666667</v>
      </c>
      <c r="H37" s="19">
        <f t="shared" ref="H37" si="7">IFERROR(AVERAGE(L37,P37,T37),"")</f>
        <v>2.8333333333333335</v>
      </c>
      <c r="I37" s="37" t="s">
        <v>11</v>
      </c>
      <c r="K37" s="45">
        <v>5</v>
      </c>
      <c r="L37" s="19">
        <f>IF(AND(K37&gt;=1, K37&lt;=10), K37*$E$34/(10*COUNT($E$36:$E$37)), "")</f>
        <v>2.5</v>
      </c>
      <c r="M37" s="37" t="s">
        <v>11</v>
      </c>
      <c r="O37" s="45">
        <v>5</v>
      </c>
      <c r="P37" s="19">
        <f>IF(AND(O37&gt;=1, O37&lt;=10), O37*$E$34/(10*COUNT($E$36:$E$37)), "")</f>
        <v>2.5</v>
      </c>
      <c r="Q37" s="37" t="s">
        <v>11</v>
      </c>
      <c r="S37" s="45">
        <v>7</v>
      </c>
      <c r="T37" s="19">
        <f>IF(AND(S37&gt;=1, S37&lt;=10), S37*$E$34/(10*COUNT($E$36:$E$37)), "")</f>
        <v>3.5</v>
      </c>
      <c r="U37" s="37" t="s">
        <v>11</v>
      </c>
    </row>
    <row r="38" spans="2:21" x14ac:dyDescent="0.2">
      <c r="G38" s="20"/>
      <c r="H38" s="20"/>
    </row>
    <row r="39" spans="2:21" ht="15" x14ac:dyDescent="0.25">
      <c r="B39" s="7" t="s">
        <v>7</v>
      </c>
      <c r="C39" s="8" t="s">
        <v>44</v>
      </c>
      <c r="E39" s="43">
        <f>'Aggregated evaluation'!E39</f>
        <v>10</v>
      </c>
      <c r="G39" s="14" t="s">
        <v>84</v>
      </c>
      <c r="H39" s="24" t="s">
        <v>33</v>
      </c>
      <c r="I39" s="23" t="s">
        <v>32</v>
      </c>
      <c r="K39" s="14" t="s">
        <v>85</v>
      </c>
      <c r="L39" s="24" t="s">
        <v>33</v>
      </c>
      <c r="M39" s="23" t="s">
        <v>32</v>
      </c>
      <c r="O39" s="14" t="s">
        <v>85</v>
      </c>
      <c r="P39" s="24" t="s">
        <v>33</v>
      </c>
      <c r="Q39" s="23" t="s">
        <v>32</v>
      </c>
      <c r="S39" s="14" t="s">
        <v>85</v>
      </c>
      <c r="T39" s="24" t="s">
        <v>33</v>
      </c>
      <c r="U39" s="23" t="s">
        <v>32</v>
      </c>
    </row>
    <row r="40" spans="2:21" ht="8.25" customHeight="1" x14ac:dyDescent="0.25">
      <c r="B40" s="9"/>
      <c r="C40" s="10"/>
      <c r="E40" s="15"/>
      <c r="G40" s="11"/>
      <c r="H40" s="12"/>
      <c r="I40" s="13"/>
      <c r="K40" s="11"/>
      <c r="L40" s="12"/>
      <c r="M40" s="13"/>
      <c r="O40" s="11"/>
      <c r="P40" s="12"/>
      <c r="Q40" s="13"/>
      <c r="S40" s="11"/>
      <c r="T40" s="12"/>
      <c r="U40" s="13"/>
    </row>
    <row r="41" spans="2:21" ht="57" customHeight="1" x14ac:dyDescent="0.2">
      <c r="B41" s="5">
        <v>11</v>
      </c>
      <c r="C41" s="3" t="s">
        <v>45</v>
      </c>
      <c r="E41" s="33">
        <f>'Aggregated evaluation'!E41</f>
        <v>5</v>
      </c>
      <c r="G41" s="16">
        <f>IFERROR(AVERAGE(K41,O41,S41),"")</f>
        <v>6</v>
      </c>
      <c r="H41" s="17">
        <f>IFERROR(AVERAGE(L41,P41,T41),"")</f>
        <v>3</v>
      </c>
      <c r="I41" s="36" t="s">
        <v>11</v>
      </c>
      <c r="K41" s="44">
        <v>7</v>
      </c>
      <c r="L41" s="17">
        <f>IF(AND(K41&gt;=1, K41&lt;=10), K41*$E$39/(10*COUNT($E$41:$E$42)), "")</f>
        <v>3.5</v>
      </c>
      <c r="M41" s="36" t="s">
        <v>11</v>
      </c>
      <c r="O41" s="44">
        <v>6</v>
      </c>
      <c r="P41" s="17">
        <f>IF(AND(O41&gt;=1, O41&lt;=10), O41*$E$39/(10*COUNT($E$41:$E$42)), "")</f>
        <v>3</v>
      </c>
      <c r="Q41" s="36" t="s">
        <v>11</v>
      </c>
      <c r="S41" s="44">
        <v>5</v>
      </c>
      <c r="T41" s="17">
        <f>IF(AND(S41&gt;=1, S41&lt;=10), S41*$E$39/(10*COUNT($E$41:$E$42)), "")</f>
        <v>2.5</v>
      </c>
      <c r="U41" s="36" t="s">
        <v>11</v>
      </c>
    </row>
    <row r="42" spans="2:21" ht="57" customHeight="1" x14ac:dyDescent="0.2">
      <c r="B42" s="6">
        <v>12</v>
      </c>
      <c r="C42" s="4" t="s">
        <v>46</v>
      </c>
      <c r="E42" s="34">
        <f>'Aggregated evaluation'!E42</f>
        <v>5</v>
      </c>
      <c r="G42" s="18">
        <f t="shared" ref="G42:H42" si="8">IFERROR(AVERAGE(K42,O42,S42),"")</f>
        <v>6</v>
      </c>
      <c r="H42" s="19">
        <f t="shared" si="8"/>
        <v>3</v>
      </c>
      <c r="I42" s="37" t="s">
        <v>11</v>
      </c>
      <c r="K42" s="45">
        <v>7</v>
      </c>
      <c r="L42" s="19">
        <f>IF(AND(K42&gt;=1, K42&lt;=10), K42*$E$39/(10*COUNT($E$41:$E$42)), "")</f>
        <v>3.5</v>
      </c>
      <c r="M42" s="37" t="s">
        <v>11</v>
      </c>
      <c r="O42" s="45">
        <v>5</v>
      </c>
      <c r="P42" s="19">
        <f>IF(AND(O42&gt;=1, O42&lt;=10), O42*$E$39/(10*COUNT($E$41:$E$42)), "")</f>
        <v>2.5</v>
      </c>
      <c r="Q42" s="37" t="s">
        <v>11</v>
      </c>
      <c r="S42" s="45">
        <v>6</v>
      </c>
      <c r="T42" s="19">
        <f>IF(AND(S42&gt;=1, S42&lt;=10), S42*$E$39/(10*COUNT($E$41:$E$42)), "")</f>
        <v>3</v>
      </c>
      <c r="U42" s="37" t="s">
        <v>11</v>
      </c>
    </row>
    <row r="43" spans="2:21" x14ac:dyDescent="0.2">
      <c r="G43" s="20"/>
      <c r="H43" s="20"/>
    </row>
    <row r="44" spans="2:21" ht="15" x14ac:dyDescent="0.25">
      <c r="B44" s="25" t="s">
        <v>8</v>
      </c>
      <c r="C44" s="29" t="s">
        <v>18</v>
      </c>
      <c r="E44" s="30">
        <f>SUM(E46, E51)</f>
        <v>40</v>
      </c>
      <c r="G44" s="27"/>
      <c r="H44" s="28"/>
      <c r="I44" s="26"/>
      <c r="K44" s="27"/>
      <c r="L44" s="28"/>
      <c r="M44" s="26"/>
      <c r="O44" s="27"/>
      <c r="P44" s="28"/>
      <c r="Q44" s="26"/>
      <c r="S44" s="27"/>
      <c r="T44" s="28"/>
      <c r="U44" s="26"/>
    </row>
    <row r="45" spans="2:21" x14ac:dyDescent="0.2">
      <c r="G45" s="20"/>
      <c r="H45" s="20"/>
    </row>
    <row r="46" spans="2:21" ht="15" x14ac:dyDescent="0.25">
      <c r="B46" s="7" t="s">
        <v>9</v>
      </c>
      <c r="C46" s="8" t="s">
        <v>47</v>
      </c>
      <c r="E46" s="47">
        <f>SUM(E48:E49)</f>
        <v>30</v>
      </c>
      <c r="G46" s="14" t="s">
        <v>58</v>
      </c>
      <c r="H46" s="24" t="s">
        <v>33</v>
      </c>
      <c r="I46" s="23" t="s">
        <v>59</v>
      </c>
      <c r="K46" s="90" t="s">
        <v>60</v>
      </c>
      <c r="L46" s="91"/>
      <c r="M46" s="92"/>
      <c r="O46" s="90" t="s">
        <v>60</v>
      </c>
      <c r="P46" s="91"/>
      <c r="Q46" s="92"/>
      <c r="S46" s="90" t="s">
        <v>60</v>
      </c>
      <c r="T46" s="91"/>
      <c r="U46" s="92"/>
    </row>
    <row r="47" spans="2:21" ht="8.25" customHeight="1" x14ac:dyDescent="0.25">
      <c r="B47" s="9"/>
      <c r="C47" s="10"/>
      <c r="E47" s="15"/>
      <c r="G47" s="21"/>
      <c r="H47" s="22"/>
      <c r="I47" s="13"/>
      <c r="K47" s="11"/>
      <c r="L47" s="12"/>
      <c r="M47" s="13"/>
      <c r="O47" s="11"/>
      <c r="P47" s="12"/>
      <c r="Q47" s="13"/>
      <c r="S47" s="11"/>
      <c r="T47" s="12"/>
      <c r="U47" s="13"/>
    </row>
    <row r="48" spans="2:21" ht="57" customHeight="1" x14ac:dyDescent="0.2">
      <c r="B48" s="5">
        <v>13</v>
      </c>
      <c r="C48" s="3" t="s">
        <v>48</v>
      </c>
      <c r="E48" s="33">
        <f>'Aggregated evaluation'!E48</f>
        <v>15</v>
      </c>
      <c r="G48" s="44">
        <v>8200000000</v>
      </c>
      <c r="H48" s="17">
        <f>IF(AND(G48&gt;=I48), E48*I48/G48, "")</f>
        <v>11.158536585365853</v>
      </c>
      <c r="I48" s="38">
        <f>'Aggregated evaluation'!I48</f>
        <v>6100000000</v>
      </c>
      <c r="K48" s="96" t="s">
        <v>11</v>
      </c>
      <c r="L48" s="97"/>
      <c r="M48" s="98"/>
      <c r="O48" s="96" t="s">
        <v>11</v>
      </c>
      <c r="P48" s="97"/>
      <c r="Q48" s="98"/>
      <c r="S48" s="96" t="s">
        <v>11</v>
      </c>
      <c r="T48" s="97"/>
      <c r="U48" s="98"/>
    </row>
    <row r="49" spans="2:21" ht="57" customHeight="1" x14ac:dyDescent="0.2">
      <c r="B49" s="6">
        <v>14</v>
      </c>
      <c r="C49" s="4" t="s">
        <v>49</v>
      </c>
      <c r="E49" s="34">
        <f>'Aggregated evaluation'!E49</f>
        <v>15</v>
      </c>
      <c r="G49" s="40">
        <v>6.5000000000000002E-2</v>
      </c>
      <c r="H49" s="19">
        <f>IF(AND(G49&lt;=I49), E49*G49/I49, "")</f>
        <v>8.1250000000000018</v>
      </c>
      <c r="I49" s="49">
        <f>'Aggregated evaluation'!I49</f>
        <v>0.12</v>
      </c>
      <c r="K49" s="93" t="s">
        <v>11</v>
      </c>
      <c r="L49" s="94"/>
      <c r="M49" s="95"/>
      <c r="O49" s="93" t="s">
        <v>11</v>
      </c>
      <c r="P49" s="94"/>
      <c r="Q49" s="95"/>
      <c r="S49" s="93" t="s">
        <v>11</v>
      </c>
      <c r="T49" s="94"/>
      <c r="U49" s="95"/>
    </row>
    <row r="50" spans="2:21" x14ac:dyDescent="0.2"/>
    <row r="51" spans="2:21" ht="15" x14ac:dyDescent="0.25">
      <c r="B51" s="7" t="s">
        <v>10</v>
      </c>
      <c r="C51" s="8" t="s">
        <v>50</v>
      </c>
      <c r="E51" s="43">
        <f>'Aggregated evaluation'!E51</f>
        <v>10</v>
      </c>
      <c r="G51" s="14" t="s">
        <v>84</v>
      </c>
      <c r="H51" s="24" t="s">
        <v>33</v>
      </c>
      <c r="I51" s="23" t="s">
        <v>32</v>
      </c>
      <c r="K51" s="14" t="s">
        <v>85</v>
      </c>
      <c r="L51" s="24" t="s">
        <v>33</v>
      </c>
      <c r="M51" s="23" t="s">
        <v>32</v>
      </c>
      <c r="O51" s="14" t="s">
        <v>85</v>
      </c>
      <c r="P51" s="24" t="s">
        <v>33</v>
      </c>
      <c r="Q51" s="23" t="s">
        <v>32</v>
      </c>
      <c r="S51" s="14" t="s">
        <v>85</v>
      </c>
      <c r="T51" s="24" t="s">
        <v>33</v>
      </c>
      <c r="U51" s="23" t="s">
        <v>32</v>
      </c>
    </row>
    <row r="52" spans="2:21" ht="8.25" customHeight="1" x14ac:dyDescent="0.25">
      <c r="B52" s="9"/>
      <c r="C52" s="10"/>
      <c r="E52" s="15"/>
      <c r="G52" s="11"/>
      <c r="H52" s="12"/>
      <c r="I52" s="13"/>
      <c r="K52" s="11"/>
      <c r="L52" s="12"/>
      <c r="M52" s="13"/>
      <c r="O52" s="11"/>
      <c r="P52" s="12"/>
      <c r="Q52" s="13"/>
      <c r="S52" s="11"/>
      <c r="T52" s="12"/>
      <c r="U52" s="13"/>
    </row>
    <row r="53" spans="2:21" ht="57" customHeight="1" x14ac:dyDescent="0.2">
      <c r="B53" s="5">
        <v>15</v>
      </c>
      <c r="C53" s="3" t="s">
        <v>51</v>
      </c>
      <c r="E53" s="33">
        <f>'Aggregated evaluation'!E53</f>
        <v>1.6666666666666667</v>
      </c>
      <c r="G53" s="16">
        <f t="shared" ref="G53:H58" si="9">IFERROR(AVERAGE(K53,O53,S53),"")</f>
        <v>4</v>
      </c>
      <c r="H53" s="17">
        <f t="shared" si="9"/>
        <v>0.66666666666666663</v>
      </c>
      <c r="I53" s="36" t="s">
        <v>11</v>
      </c>
      <c r="K53" s="44">
        <v>4</v>
      </c>
      <c r="L53" s="17">
        <f t="shared" ref="L53:L58" si="10">IF(AND(K53&gt;=1, K53&lt;=10), K53*$E$51/(10*COUNT($E$53:$E$58)), "")</f>
        <v>0.66666666666666663</v>
      </c>
      <c r="M53" s="36" t="s">
        <v>11</v>
      </c>
      <c r="O53" s="44">
        <v>3</v>
      </c>
      <c r="P53" s="17">
        <f t="shared" ref="P53:P58" si="11">IF(AND(O53&gt;=1, O53&lt;=10), O53*$E$51/(10*COUNT($E$53:$E$58)), "")</f>
        <v>0.5</v>
      </c>
      <c r="Q53" s="36" t="s">
        <v>11</v>
      </c>
      <c r="S53" s="44">
        <v>5</v>
      </c>
      <c r="T53" s="17">
        <f t="shared" ref="T53:T58" si="12">IF(AND(S53&gt;=1, S53&lt;=10), S53*$E$51/(10*COUNT($E$53:$E$58)), "")</f>
        <v>0.83333333333333337</v>
      </c>
      <c r="U53" s="36" t="s">
        <v>11</v>
      </c>
    </row>
    <row r="54" spans="2:21" ht="57" customHeight="1" x14ac:dyDescent="0.2">
      <c r="B54" s="5">
        <v>16</v>
      </c>
      <c r="C54" s="3" t="s">
        <v>52</v>
      </c>
      <c r="E54" s="33">
        <f>'Aggregated evaluation'!E54</f>
        <v>1.6666666666666667</v>
      </c>
      <c r="G54" s="16">
        <f t="shared" si="9"/>
        <v>5.666666666666667</v>
      </c>
      <c r="H54" s="17">
        <f t="shared" si="9"/>
        <v>0.94444444444444453</v>
      </c>
      <c r="I54" s="36" t="s">
        <v>11</v>
      </c>
      <c r="K54" s="44">
        <v>6</v>
      </c>
      <c r="L54" s="17">
        <f t="shared" si="10"/>
        <v>1</v>
      </c>
      <c r="M54" s="36" t="s">
        <v>11</v>
      </c>
      <c r="O54" s="44">
        <v>5</v>
      </c>
      <c r="P54" s="17">
        <f t="shared" si="11"/>
        <v>0.83333333333333337</v>
      </c>
      <c r="Q54" s="36" t="s">
        <v>11</v>
      </c>
      <c r="S54" s="44">
        <v>6</v>
      </c>
      <c r="T54" s="17">
        <f t="shared" si="12"/>
        <v>1</v>
      </c>
      <c r="U54" s="36" t="s">
        <v>11</v>
      </c>
    </row>
    <row r="55" spans="2:21" ht="57" customHeight="1" x14ac:dyDescent="0.2">
      <c r="B55" s="5">
        <v>17</v>
      </c>
      <c r="C55" s="3" t="s">
        <v>53</v>
      </c>
      <c r="E55" s="33">
        <f>'Aggregated evaluation'!E55</f>
        <v>1.6666666666666667</v>
      </c>
      <c r="G55" s="16">
        <f t="shared" si="9"/>
        <v>5.666666666666667</v>
      </c>
      <c r="H55" s="17">
        <f t="shared" si="9"/>
        <v>0.94444444444444453</v>
      </c>
      <c r="I55" s="36" t="s">
        <v>11</v>
      </c>
      <c r="K55" s="44">
        <v>5</v>
      </c>
      <c r="L55" s="17">
        <f t="shared" si="10"/>
        <v>0.83333333333333337</v>
      </c>
      <c r="M55" s="36" t="s">
        <v>11</v>
      </c>
      <c r="O55" s="44">
        <v>6</v>
      </c>
      <c r="P55" s="17">
        <f t="shared" si="11"/>
        <v>1</v>
      </c>
      <c r="Q55" s="36" t="s">
        <v>11</v>
      </c>
      <c r="S55" s="44">
        <v>6</v>
      </c>
      <c r="T55" s="17">
        <f t="shared" si="12"/>
        <v>1</v>
      </c>
      <c r="U55" s="36" t="s">
        <v>11</v>
      </c>
    </row>
    <row r="56" spans="2:21" ht="57" customHeight="1" x14ac:dyDescent="0.2">
      <c r="B56" s="5">
        <v>18</v>
      </c>
      <c r="C56" s="3" t="s">
        <v>54</v>
      </c>
      <c r="E56" s="33">
        <f>'Aggregated evaluation'!E56</f>
        <v>1.6666666666666667</v>
      </c>
      <c r="G56" s="16">
        <f t="shared" si="9"/>
        <v>5</v>
      </c>
      <c r="H56" s="17">
        <f t="shared" si="9"/>
        <v>0.83333333333333337</v>
      </c>
      <c r="I56" s="36" t="s">
        <v>11</v>
      </c>
      <c r="K56" s="44">
        <v>7</v>
      </c>
      <c r="L56" s="17">
        <f t="shared" si="10"/>
        <v>1.1666666666666667</v>
      </c>
      <c r="M56" s="36" t="s">
        <v>11</v>
      </c>
      <c r="O56" s="44">
        <v>4</v>
      </c>
      <c r="P56" s="17">
        <f t="shared" si="11"/>
        <v>0.66666666666666663</v>
      </c>
      <c r="Q56" s="36" t="s">
        <v>11</v>
      </c>
      <c r="S56" s="44">
        <v>4</v>
      </c>
      <c r="T56" s="17">
        <f t="shared" si="12"/>
        <v>0.66666666666666663</v>
      </c>
      <c r="U56" s="36" t="s">
        <v>11</v>
      </c>
    </row>
    <row r="57" spans="2:21" ht="57" customHeight="1" x14ac:dyDescent="0.2">
      <c r="B57" s="5">
        <v>19</v>
      </c>
      <c r="C57" s="3" t="s">
        <v>55</v>
      </c>
      <c r="E57" s="33">
        <f>'Aggregated evaluation'!E57</f>
        <v>1.6666666666666667</v>
      </c>
      <c r="G57" s="16">
        <f t="shared" si="9"/>
        <v>5.333333333333333</v>
      </c>
      <c r="H57" s="17">
        <f t="shared" si="9"/>
        <v>0.88888888888888884</v>
      </c>
      <c r="I57" s="36" t="s">
        <v>11</v>
      </c>
      <c r="K57" s="44">
        <v>4</v>
      </c>
      <c r="L57" s="17">
        <f t="shared" si="10"/>
        <v>0.66666666666666663</v>
      </c>
      <c r="M57" s="36" t="s">
        <v>11</v>
      </c>
      <c r="O57" s="44">
        <v>6</v>
      </c>
      <c r="P57" s="17">
        <f t="shared" si="11"/>
        <v>1</v>
      </c>
      <c r="Q57" s="36" t="s">
        <v>11</v>
      </c>
      <c r="S57" s="44">
        <v>6</v>
      </c>
      <c r="T57" s="17">
        <f t="shared" si="12"/>
        <v>1</v>
      </c>
      <c r="U57" s="36" t="s">
        <v>11</v>
      </c>
    </row>
    <row r="58" spans="2:21" ht="57" customHeight="1" x14ac:dyDescent="0.2">
      <c r="B58" s="6">
        <v>20</v>
      </c>
      <c r="C58" s="4" t="s">
        <v>56</v>
      </c>
      <c r="E58" s="34">
        <f>'Aggregated evaluation'!E58</f>
        <v>1.6666666666666667</v>
      </c>
      <c r="G58" s="18">
        <f t="shared" si="9"/>
        <v>5.333333333333333</v>
      </c>
      <c r="H58" s="19">
        <f t="shared" si="9"/>
        <v>0.88888888888888895</v>
      </c>
      <c r="I58" s="37" t="s">
        <v>11</v>
      </c>
      <c r="K58" s="45">
        <v>5</v>
      </c>
      <c r="L58" s="19">
        <f t="shared" si="10"/>
        <v>0.83333333333333337</v>
      </c>
      <c r="M58" s="37" t="s">
        <v>11</v>
      </c>
      <c r="O58" s="45">
        <v>6</v>
      </c>
      <c r="P58" s="19">
        <f t="shared" si="11"/>
        <v>1</v>
      </c>
      <c r="Q58" s="37" t="s">
        <v>11</v>
      </c>
      <c r="S58" s="45">
        <v>5</v>
      </c>
      <c r="T58" s="19">
        <f t="shared" si="12"/>
        <v>0.83333333333333337</v>
      </c>
      <c r="U58" s="37" t="s">
        <v>11</v>
      </c>
    </row>
    <row r="59" spans="2:21" ht="14.25" customHeight="1" x14ac:dyDescent="0.2"/>
    <row r="60" spans="2:21" ht="14.25" customHeight="1" x14ac:dyDescent="0.2"/>
    <row r="61" spans="2:21" ht="14.25" customHeight="1" x14ac:dyDescent="0.2"/>
    <row r="62" spans="2:21" ht="14.25" customHeight="1" x14ac:dyDescent="0.2"/>
    <row r="63" spans="2:21" ht="14.25" customHeight="1" x14ac:dyDescent="0.2"/>
    <row r="64" spans="2:2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sheetData>
  <mergeCells count="9">
    <mergeCell ref="K49:M49"/>
    <mergeCell ref="O49:Q49"/>
    <mergeCell ref="S49:U49"/>
    <mergeCell ref="K46:M46"/>
    <mergeCell ref="O46:Q46"/>
    <mergeCell ref="S46:U46"/>
    <mergeCell ref="K48:M48"/>
    <mergeCell ref="O48:Q48"/>
    <mergeCell ref="S48:U4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080A64265686643ADA2C647816056FB" ma:contentTypeVersion="8" ma:contentTypeDescription="Ein neues Dokument erstellen." ma:contentTypeScope="" ma:versionID="b8a025b3fd3e9602a128a5015d52c41b">
  <xsd:schema xmlns:xsd="http://www.w3.org/2001/XMLSchema" xmlns:xs="http://www.w3.org/2001/XMLSchema" xmlns:p="http://schemas.microsoft.com/office/2006/metadata/properties" xmlns:ns2="e383bdbd-9772-4ada-b03c-a4d910836ae6" targetNamespace="http://schemas.microsoft.com/office/2006/metadata/properties" ma:root="true" ma:fieldsID="da7cff71674b238eb33a9e08a6e3800f" ns2:_="">
    <xsd:import namespace="e383bdbd-9772-4ada-b03c-a4d910836a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83bdbd-9772-4ada-b03c-a4d910836a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03A3AF-5E58-4656-AB59-81216C000346}"/>
</file>

<file path=customXml/itemProps2.xml><?xml version="1.0" encoding="utf-8"?>
<ds:datastoreItem xmlns:ds="http://schemas.openxmlformats.org/officeDocument/2006/customXml" ds:itemID="{FFF1CC82-AD81-4748-B0B4-6B7D703CEA85}">
  <ds:schemaRefs>
    <ds:schemaRef ds:uri="http://schemas.microsoft.com/sharepoint/v3/contenttype/forms"/>
  </ds:schemaRefs>
</ds:datastoreItem>
</file>

<file path=customXml/itemProps3.xml><?xml version="1.0" encoding="utf-8"?>
<ds:datastoreItem xmlns:ds="http://schemas.openxmlformats.org/officeDocument/2006/customXml" ds:itemID="{07DA737A-3E4B-4A3E-8EEE-C2FF6CED9F66}">
  <ds:schemaRefs>
    <ds:schemaRef ds:uri="http://schemas.microsoft.com/office/2006/metadata/properties"/>
    <ds:schemaRef ds:uri="http://schemas.microsoft.com/office/infopath/2007/PartnerControls"/>
    <ds:schemaRef ds:uri="bcf53b2f-759f-4425-86f9-fd854d06c7a5"/>
    <ds:schemaRef ds:uri="e9e63592-12bf-453d-adcb-e7e58fb286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Disclaimer</vt:lpstr>
      <vt:lpstr>Aggregated evaluation</vt:lpstr>
      <vt:lpstr>Supplier A</vt:lpstr>
      <vt:lpstr>Supplier B</vt:lpstr>
      <vt:lpstr>Supplier C</vt:lpstr>
      <vt:lpstr>Supplier 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Prusvic, Jan</dc:creator>
  <cp:keywords/>
  <dc:description/>
  <cp:lastModifiedBy>Hoerth, Franziska</cp:lastModifiedBy>
  <cp:revision/>
  <dcterms:created xsi:type="dcterms:W3CDTF">2025-05-31T16:43:39Z</dcterms:created>
  <dcterms:modified xsi:type="dcterms:W3CDTF">2025-10-08T13:34:22Z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0x0101002080A64265686643ADA2C647816056FB</vt:lpwstr>
  </property>
  <property fmtid="{D5CDD505-2E9C-101B-9397-08002B2CF9AE}" pid="3" name="MediaServiceImageTags">
    <vt:lpwstr/>
  </property>
  <property fmtid="{D5CDD505-2E9C-101B-9397-08002B2CF9AE}" pid="4" name="MSIP_Label_c8cb915d-1f6a-4646-aa39-fcafddfafdb0_Enabled">
    <vt:lpwstr>True</vt:lpwstr>
  </property>
  <property fmtid="{D5CDD505-2E9C-101B-9397-08002B2CF9AE}" pid="5" name="MSIP_Label_c8cb915d-1f6a-4646-aa39-fcafddfafdb0_SiteId">
    <vt:lpwstr>720ebb82-481f-4a53-b7ca-9a6c71a0e24b</vt:lpwstr>
  </property>
  <property fmtid="{D5CDD505-2E9C-101B-9397-08002B2CF9AE}" pid="6" name="MSIP_Label_c8cb915d-1f6a-4646-aa39-fcafddfafdb0_SetDate">
    <vt:lpwstr>2025-07-28T08:32:23Z</vt:lpwstr>
  </property>
  <property fmtid="{D5CDD505-2E9C-101B-9397-08002B2CF9AE}" pid="7" name="MSIP_Label_c8cb915d-1f6a-4646-aa39-fcafddfafdb0_Name">
    <vt:lpwstr>SECRET</vt:lpwstr>
  </property>
  <property fmtid="{D5CDD505-2E9C-101B-9397-08002B2CF9AE}" pid="8" name="MSIP_Label_c8cb915d-1f6a-4646-aa39-fcafddfafdb0_ActionId">
    <vt:lpwstr>8711023a-334b-4080-82d3-b3cbefefe4c0</vt:lpwstr>
  </property>
  <property fmtid="{D5CDD505-2E9C-101B-9397-08002B2CF9AE}" pid="9" name="MSIP_Label_c8cb915d-1f6a-4646-aa39-fcafddfafdb0_Removed">
    <vt:lpwstr>False</vt:lpwstr>
  </property>
  <property fmtid="{D5CDD505-2E9C-101B-9397-08002B2CF9AE}" pid="10" name="MSIP_Label_c8cb915d-1f6a-4646-aa39-fcafddfafdb0_Extended_MSFT_Method">
    <vt:lpwstr>Standard</vt:lpwstr>
  </property>
  <property fmtid="{D5CDD505-2E9C-101B-9397-08002B2CF9AE}" pid="11" name="Sensitivity">
    <vt:lpwstr>SECRET</vt:lpwstr>
  </property>
</Properties>
</file>